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updateLinks="always" codeName="ThisWorkbook" defaultThemeVersion="124226"/>
  <bookViews>
    <workbookView xWindow="0" yWindow="1545" windowWidth="15480" windowHeight="11640" tabRatio="766" activeTab="1"/>
  </bookViews>
  <sheets>
    <sheet name="Colour caption " sheetId="20" r:id="rId1"/>
    <sheet name="2013 CR SA Total" sheetId="17" r:id="rId2"/>
    <sheet name="2013 CR SA Details" sheetId="18" r:id="rId3"/>
    <sheet name="2013 CR SA Ref list" sheetId="19" r:id="rId4"/>
    <sheet name="Validations" sheetId="33" r:id="rId5"/>
    <sheet name="2013 - CR IRB " sheetId="21" r:id="rId6"/>
    <sheet name="2013 - CR IRB Ref list" sheetId="22" r:id="rId7"/>
    <sheet name="2013 - CR EQU IRB " sheetId="23" r:id="rId8"/>
    <sheet name="2013 - CR EQU IRB Ref list" sheetId="24" r:id="rId9"/>
    <sheet name="2013 - CR TB SETT " sheetId="25" r:id="rId10"/>
    <sheet name="2013 - CR TB SETT Ref list" sheetId="26" r:id="rId11"/>
    <sheet name="2013 - CR SEC SA" sheetId="27" r:id="rId12"/>
    <sheet name="CR SEC SA Ref list" sheetId="28" r:id="rId13"/>
    <sheet name="2013 - CR SEC IRB" sheetId="29" r:id="rId14"/>
    <sheet name="2013 - CR SEC IRB Ref list" sheetId="30" r:id="rId15"/>
    <sheet name="2013 - CR SEC Details" sheetId="31" r:id="rId16"/>
    <sheet name="2013 - CR SEC Details Ref list" sheetId="32" r:id="rId17"/>
  </sheets>
  <externalReferences>
    <externalReference r:id="rId18"/>
    <externalReference r:id="rId19"/>
    <externalReference r:id="rId20"/>
  </externalReferences>
  <definedNames>
    <definedName name="App">[1]Lists!$A$27:$A$29</definedName>
    <definedName name="_xlnm.Print_Area" localSheetId="7">'2013 - CR EQU IRB '!$A$2:$Q$25</definedName>
    <definedName name="_xlnm.Print_Area" localSheetId="8">'2013 - CR EQU IRB Ref list'!$B$2:$D$22</definedName>
    <definedName name="_xlnm.Print_Area" localSheetId="5">'2013 - CR IRB '!$B$1:$AF$47</definedName>
    <definedName name="_xlnm.Print_Area" localSheetId="6">'2013 - CR IRB Ref list'!$B$4:$D$51</definedName>
    <definedName name="_xlnm.Print_Area" localSheetId="15">'2013 - CR SEC Details'!$B$2:$AW$18</definedName>
    <definedName name="_xlnm.Print_Area" localSheetId="16">'2013 - CR SEC Details Ref list'!$B$2:$D$45</definedName>
    <definedName name="_xlnm.Print_Area" localSheetId="14">'2013 - CR SEC IRB Ref list'!$B$2:$D$53</definedName>
    <definedName name="_xlnm.Print_Area" localSheetId="9">'2013 - CR TB SETT '!$B$2:$H$11</definedName>
    <definedName name="_xlnm.Print_Area" localSheetId="10">'2013 - CR TB SETT Ref list'!$B$2:$D$15</definedName>
    <definedName name="_xlnm.Print_Area" localSheetId="2">'2013 CR SA Details'!$B$1:$AA$38</definedName>
    <definedName name="_xlnm.Print_Area" localSheetId="3">'2013 CR SA Ref list'!$B$2:$D$43</definedName>
    <definedName name="_xlnm.Print_Area" localSheetId="1">'2013 CR SA Total'!$A$1:$AQ$62</definedName>
    <definedName name="_xlnm.Print_Area" localSheetId="12">'CR SEC SA Ref list'!$B$2:$D$51</definedName>
    <definedName name="Frequency">[1]Lists!$A$21:$A$25</definedName>
    <definedName name="kk">'[2]List details'!$C$5:$C$8</definedName>
    <definedName name="ll">'[2]List details'!$C$5:$C$8</definedName>
    <definedName name="_xlnm.Print_Titles" localSheetId="6">'2013 - CR IRB Ref list'!$2:$4</definedName>
    <definedName name="_xlnm.Print_Titles" localSheetId="16">'2013 - CR SEC Details Ref list'!$2:$4</definedName>
    <definedName name="_xlnm.Print_Titles" localSheetId="14">'2013 - CR SEC IRB Ref list'!$2:$4</definedName>
    <definedName name="_xlnm.Print_Titles" localSheetId="3">'2013 CR SA Ref list'!$2:$4</definedName>
    <definedName name="_xlnm.Print_Titles" localSheetId="12">'CR SEC SA Ref list'!$2:$4</definedName>
    <definedName name="Valid1" localSheetId="7">#REF!</definedName>
    <definedName name="Valid1" localSheetId="8">#REF!</definedName>
    <definedName name="Valid1" localSheetId="5">#REF!</definedName>
    <definedName name="Valid1" localSheetId="6">#REF!</definedName>
    <definedName name="Valid1" localSheetId="15">#REF!</definedName>
    <definedName name="Valid1" localSheetId="16">#REF!</definedName>
    <definedName name="Valid1" localSheetId="13">#REF!</definedName>
    <definedName name="Valid1" localSheetId="14">#REF!</definedName>
    <definedName name="Valid1" localSheetId="11">#REF!</definedName>
    <definedName name="Valid1" localSheetId="0">#REF!</definedName>
    <definedName name="Valid1" localSheetId="12">#REF!</definedName>
    <definedName name="Valid1">#REF!</definedName>
    <definedName name="Valid2" localSheetId="7">#REF!</definedName>
    <definedName name="Valid2" localSheetId="8">#REF!</definedName>
    <definedName name="Valid2" localSheetId="5">#REF!</definedName>
    <definedName name="Valid2" localSheetId="6">#REF!</definedName>
    <definedName name="Valid2" localSheetId="15">#REF!</definedName>
    <definedName name="Valid2" localSheetId="16">#REF!</definedName>
    <definedName name="Valid2" localSheetId="13">#REF!</definedName>
    <definedName name="Valid2" localSheetId="14">#REF!</definedName>
    <definedName name="Valid2" localSheetId="11">#REF!</definedName>
    <definedName name="Valid2" localSheetId="0">#REF!</definedName>
    <definedName name="Valid2" localSheetId="12">#REF!</definedName>
    <definedName name="Valid2">#REF!</definedName>
    <definedName name="Valid3" localSheetId="7">#REF!</definedName>
    <definedName name="Valid3" localSheetId="8">#REF!</definedName>
    <definedName name="Valid3" localSheetId="5">#REF!</definedName>
    <definedName name="Valid3" localSheetId="6">#REF!</definedName>
    <definedName name="Valid3" localSheetId="15">#REF!</definedName>
    <definedName name="Valid3" localSheetId="16">#REF!</definedName>
    <definedName name="Valid3" localSheetId="13">#REF!</definedName>
    <definedName name="Valid3" localSheetId="14">#REF!</definedName>
    <definedName name="Valid3" localSheetId="11">#REF!</definedName>
    <definedName name="Valid3" localSheetId="0">#REF!</definedName>
    <definedName name="Valid3" localSheetId="12">#REF!</definedName>
    <definedName name="Valid3">#REF!</definedName>
    <definedName name="Valid4" localSheetId="7">#REF!</definedName>
    <definedName name="Valid4" localSheetId="8">#REF!</definedName>
    <definedName name="Valid4" localSheetId="5">#REF!</definedName>
    <definedName name="Valid4" localSheetId="6">#REF!</definedName>
    <definedName name="Valid4" localSheetId="15">#REF!</definedName>
    <definedName name="Valid4" localSheetId="16">#REF!</definedName>
    <definedName name="Valid4" localSheetId="13">#REF!</definedName>
    <definedName name="Valid4" localSheetId="14">#REF!</definedName>
    <definedName name="Valid4" localSheetId="11">#REF!</definedName>
    <definedName name="Valid4" localSheetId="0">#REF!</definedName>
    <definedName name="Valid4" localSheetId="12">#REF!</definedName>
    <definedName name="Valid4">#REF!</definedName>
    <definedName name="Valid5" localSheetId="7">#REF!</definedName>
    <definedName name="Valid5" localSheetId="8">#REF!</definedName>
    <definedName name="Valid5" localSheetId="5">#REF!</definedName>
    <definedName name="Valid5" localSheetId="6">#REF!</definedName>
    <definedName name="Valid5" localSheetId="15">#REF!</definedName>
    <definedName name="Valid5" localSheetId="16">#REF!</definedName>
    <definedName name="Valid5" localSheetId="13">#REF!</definedName>
    <definedName name="Valid5" localSheetId="14">#REF!</definedName>
    <definedName name="Valid5" localSheetId="11">#REF!</definedName>
    <definedName name="Valid5" localSheetId="0">#REF!</definedName>
    <definedName name="Valid5" localSheetId="12">#REF!</definedName>
    <definedName name="Valid5">#REF!</definedName>
    <definedName name="XBRL">[1]Lists!$A$17:$A$19</definedName>
  </definedNames>
  <calcPr calcId="125725"/>
</workbook>
</file>

<file path=xl/calcChain.xml><?xml version="1.0" encoding="utf-8"?>
<calcChain xmlns="http://schemas.openxmlformats.org/spreadsheetml/2006/main">
  <c r="T4" i="21"/>
  <c r="K4"/>
  <c r="AC3"/>
  <c r="AA3"/>
  <c r="Y3"/>
  <c r="W3"/>
  <c r="U3"/>
  <c r="S3"/>
  <c r="Q3"/>
  <c r="O3"/>
  <c r="M3"/>
  <c r="K3"/>
  <c r="O3" i="18"/>
  <c r="M3"/>
  <c r="K3"/>
  <c r="I3"/>
  <c r="R2"/>
  <c r="L2"/>
  <c r="F2"/>
  <c r="R2" i="17"/>
  <c r="L2"/>
  <c r="F2"/>
  <c r="E8" i="21" l="1"/>
  <c r="AF28"/>
  <c r="AD28"/>
  <c r="AB28"/>
  <c r="Z28"/>
  <c r="X28"/>
  <c r="V28"/>
  <c r="T28"/>
  <c r="R28"/>
  <c r="P28"/>
  <c r="N28"/>
  <c r="L28"/>
  <c r="J28"/>
  <c r="H28"/>
  <c r="F28"/>
  <c r="D28"/>
  <c r="AE28"/>
  <c r="AC28"/>
  <c r="AA28"/>
  <c r="Y28"/>
  <c r="W28"/>
  <c r="U28"/>
  <c r="S28"/>
  <c r="Q28"/>
  <c r="O28"/>
  <c r="M28"/>
  <c r="K28"/>
  <c r="I28"/>
  <c r="G28"/>
  <c r="E28"/>
  <c r="AL38" i="17"/>
  <c r="AD38"/>
  <c r="V38"/>
  <c r="N38"/>
  <c r="F38"/>
  <c r="AK38"/>
  <c r="AC38"/>
  <c r="U38"/>
  <c r="M38"/>
  <c r="E38"/>
  <c r="AF38"/>
  <c r="X38"/>
  <c r="P38"/>
  <c r="H38"/>
  <c r="AM38"/>
  <c r="AE38"/>
  <c r="W38"/>
  <c r="O38"/>
  <c r="G38"/>
  <c r="AH38"/>
  <c r="Z38"/>
  <c r="R38"/>
  <c r="J38"/>
  <c r="AG38"/>
  <c r="Y38"/>
  <c r="Q38"/>
  <c r="I38"/>
  <c r="AJ38"/>
  <c r="AB38"/>
  <c r="T38"/>
  <c r="L38"/>
  <c r="D38"/>
  <c r="AI38"/>
  <c r="AA38"/>
  <c r="S38"/>
  <c r="K38"/>
  <c r="C46" i="33"/>
  <c r="C49"/>
  <c r="C52"/>
  <c r="AL18" i="18"/>
  <c r="AJ18"/>
  <c r="AH18"/>
  <c r="AF18"/>
  <c r="AD18"/>
  <c r="AB18"/>
  <c r="Z18"/>
  <c r="X18"/>
  <c r="V18"/>
  <c r="T18"/>
  <c r="R18"/>
  <c r="P18"/>
  <c r="N18"/>
  <c r="L18"/>
  <c r="J18"/>
  <c r="H18"/>
  <c r="F18"/>
  <c r="D18"/>
  <c r="AM18"/>
  <c r="AK18"/>
  <c r="AI18"/>
  <c r="AG18"/>
  <c r="AE18"/>
  <c r="AC18"/>
  <c r="AA18"/>
  <c r="Y18"/>
  <c r="W18"/>
  <c r="U18"/>
  <c r="S18"/>
  <c r="Q18"/>
  <c r="O18"/>
  <c r="M18"/>
  <c r="K18"/>
  <c r="I18"/>
  <c r="G18"/>
  <c r="E18"/>
  <c r="AF19" i="17"/>
  <c r="X19"/>
  <c r="P19"/>
  <c r="H19"/>
  <c r="AM19"/>
  <c r="AE19"/>
  <c r="W19"/>
  <c r="O19"/>
  <c r="G19"/>
  <c r="AI6"/>
  <c r="AA6"/>
  <c r="AL19"/>
  <c r="AD19"/>
  <c r="V19"/>
  <c r="N19"/>
  <c r="F19"/>
  <c r="AH6"/>
  <c r="AK19"/>
  <c r="AC19"/>
  <c r="U19"/>
  <c r="M19"/>
  <c r="E19"/>
  <c r="AJ6"/>
  <c r="AJ19"/>
  <c r="AB19"/>
  <c r="T19"/>
  <c r="L19"/>
  <c r="D19"/>
  <c r="AD6"/>
  <c r="AI19"/>
  <c r="AA19"/>
  <c r="S19"/>
  <c r="K19"/>
  <c r="Z8"/>
  <c r="AE6"/>
  <c r="AF6"/>
  <c r="AH19"/>
  <c r="Z19"/>
  <c r="R19"/>
  <c r="J19"/>
  <c r="Z9"/>
  <c r="AG19"/>
  <c r="Y19"/>
  <c r="Q19"/>
  <c r="I19"/>
  <c r="AK6"/>
  <c r="AC6"/>
  <c r="AB6"/>
  <c r="AG6"/>
  <c r="AA9"/>
  <c r="AA8"/>
  <c r="AB8"/>
  <c r="AB9"/>
  <c r="AC8"/>
  <c r="AC9"/>
  <c r="AD9"/>
  <c r="AD8"/>
  <c r="AE8"/>
  <c r="AE9"/>
  <c r="AF8"/>
  <c r="AF9"/>
  <c r="AI8"/>
  <c r="AI9"/>
  <c r="AJ8"/>
  <c r="AJ9"/>
  <c r="AK9"/>
  <c r="AK8"/>
  <c r="V5" i="18"/>
  <c r="W5"/>
  <c r="U5"/>
  <c r="Y11" i="21" l="1"/>
  <c r="Y9"/>
  <c r="Y10"/>
  <c r="R11" l="1"/>
  <c r="R10"/>
  <c r="Q11"/>
  <c r="Q10"/>
  <c r="H11"/>
  <c r="H10"/>
  <c r="H8" i="18"/>
  <c r="M5"/>
  <c r="K5"/>
  <c r="I5"/>
  <c r="I6"/>
  <c r="L5"/>
  <c r="J5"/>
  <c r="J6" i="17"/>
  <c r="M6"/>
  <c r="L6"/>
  <c r="I7"/>
  <c r="K6"/>
  <c r="I6"/>
  <c r="H9"/>
  <c r="I11" i="21" l="1"/>
  <c r="I10"/>
  <c r="S11"/>
  <c r="S10"/>
  <c r="I8" i="18"/>
  <c r="I9" i="17"/>
  <c r="W8" i="21" l="1"/>
  <c r="U8"/>
  <c r="X8"/>
  <c r="V8"/>
  <c r="J8" i="18" l="1"/>
  <c r="K6"/>
  <c r="J9" i="17"/>
  <c r="K7"/>
  <c r="T10" i="21" l="1"/>
  <c r="J11"/>
  <c r="J9"/>
  <c r="T11"/>
  <c r="J10"/>
  <c r="K8" i="18"/>
  <c r="K9" i="17"/>
  <c r="U10" i="21" l="1"/>
  <c r="U11"/>
  <c r="W11" l="1"/>
  <c r="X11"/>
  <c r="V11"/>
  <c r="AC11" l="1"/>
  <c r="AC10"/>
  <c r="AC9"/>
  <c r="AC8"/>
  <c r="AA8" i="18"/>
  <c r="AA7"/>
  <c r="AA6"/>
  <c r="AM8" i="17"/>
  <c r="AM9"/>
  <c r="AM7"/>
  <c r="E30" i="19"/>
  <c r="C70" i="33"/>
  <c r="F8" i="21" l="1"/>
  <c r="E5" i="18"/>
  <c r="G8" i="21"/>
  <c r="G7"/>
  <c r="B39" i="33"/>
  <c r="X7" i="21" l="1"/>
  <c r="V7"/>
  <c r="T7"/>
  <c r="W7"/>
  <c r="U7"/>
  <c r="S7"/>
  <c r="AE11"/>
  <c r="AE9"/>
  <c r="AE10"/>
  <c r="F8" i="18"/>
  <c r="F7"/>
  <c r="F6"/>
  <c r="G7" l="1"/>
  <c r="G6"/>
  <c r="G8"/>
  <c r="C57" i="33"/>
  <c r="L11" i="21" l="1"/>
  <c r="L10"/>
  <c r="M8" i="18"/>
  <c r="M6"/>
  <c r="M7" i="17"/>
  <c r="M9"/>
  <c r="K11" i="21" l="1"/>
  <c r="K10"/>
  <c r="L8" i="18"/>
  <c r="L9" i="17"/>
  <c r="M8" i="21" l="1"/>
  <c r="N8"/>
  <c r="N7"/>
  <c r="N8" i="18" l="1"/>
  <c r="N6"/>
  <c r="N7"/>
  <c r="N9" i="17"/>
  <c r="E19" i="19"/>
  <c r="N7" i="17"/>
  <c r="C100" i="33"/>
  <c r="N8" i="17"/>
  <c r="P8" i="21" l="1"/>
  <c r="Q7"/>
  <c r="Q8"/>
  <c r="O8"/>
  <c r="P7"/>
  <c r="X7" i="18"/>
  <c r="X8"/>
  <c r="X6"/>
  <c r="X8" i="17"/>
  <c r="C61" i="33"/>
  <c r="X9" i="17"/>
  <c r="X7"/>
  <c r="AB11" i="21" l="1"/>
  <c r="AB10"/>
  <c r="AB9"/>
  <c r="AB8"/>
  <c r="Z8" i="18"/>
  <c r="Z7"/>
  <c r="Z6"/>
  <c r="AL9" i="17"/>
  <c r="C59" i="33"/>
  <c r="AL7" i="17"/>
  <c r="AL8"/>
  <c r="C67" i="33"/>
  <c r="P7" i="18" l="1"/>
  <c r="P8"/>
  <c r="P9" i="17"/>
  <c r="P8"/>
  <c r="Q8" i="18" l="1"/>
  <c r="Q7"/>
  <c r="Q8" i="17"/>
  <c r="Q9"/>
  <c r="E10" i="21" l="1"/>
  <c r="E11"/>
  <c r="Z11" l="1"/>
  <c r="Z10"/>
  <c r="Z9"/>
  <c r="Z8"/>
  <c r="AA11" l="1"/>
  <c r="AA10"/>
  <c r="AA9"/>
  <c r="AA8"/>
  <c r="AD10" l="1"/>
  <c r="AD11"/>
  <c r="AD9"/>
  <c r="AF10" l="1"/>
  <c r="AF11"/>
  <c r="AF9"/>
  <c r="AJ14" l="1"/>
  <c r="AF14"/>
  <c r="AB14"/>
  <c r="X14"/>
  <c r="T14"/>
  <c r="P14"/>
  <c r="L14"/>
  <c r="H14"/>
  <c r="D14"/>
  <c r="AM14"/>
  <c r="AI14"/>
  <c r="AE14"/>
  <c r="AA14"/>
  <c r="W14"/>
  <c r="S14"/>
  <c r="O14"/>
  <c r="K14"/>
  <c r="G14"/>
  <c r="AK11" i="18"/>
  <c r="AG11"/>
  <c r="AC11"/>
  <c r="Y11"/>
  <c r="U11"/>
  <c r="Q11"/>
  <c r="M11"/>
  <c r="I11"/>
  <c r="E11"/>
  <c r="Z11"/>
  <c r="R11"/>
  <c r="J11"/>
  <c r="AJ11"/>
  <c r="AF11"/>
  <c r="X11"/>
  <c r="P11"/>
  <c r="H11"/>
  <c r="Y12" i="17"/>
  <c r="I12"/>
  <c r="AB12"/>
  <c r="L12"/>
  <c r="AI12"/>
  <c r="S12"/>
  <c r="AL12"/>
  <c r="V12"/>
  <c r="F12"/>
  <c r="AC12"/>
  <c r="M12"/>
  <c r="AF12"/>
  <c r="P12"/>
  <c r="AM12"/>
  <c r="W12"/>
  <c r="G12"/>
  <c r="Z12"/>
  <c r="J12"/>
  <c r="AL14" i="21"/>
  <c r="AH14"/>
  <c r="AD14"/>
  <c r="Z14"/>
  <c r="V14"/>
  <c r="R14"/>
  <c r="N14"/>
  <c r="J14"/>
  <c r="F14"/>
  <c r="AK14"/>
  <c r="AG14"/>
  <c r="AC14"/>
  <c r="Y14"/>
  <c r="U14"/>
  <c r="Q14"/>
  <c r="M14"/>
  <c r="I14"/>
  <c r="E14"/>
  <c r="AM11" i="18"/>
  <c r="AI11"/>
  <c r="AE11"/>
  <c r="AA11"/>
  <c r="W11"/>
  <c r="S11"/>
  <c r="O11"/>
  <c r="K11"/>
  <c r="G11"/>
  <c r="AD11"/>
  <c r="V11"/>
  <c r="N11"/>
  <c r="F11"/>
  <c r="AL11"/>
  <c r="AH11"/>
  <c r="AB11"/>
  <c r="T11"/>
  <c r="L11"/>
  <c r="D11"/>
  <c r="AG12" i="17"/>
  <c r="Q12"/>
  <c r="AJ12"/>
  <c r="T12"/>
  <c r="D12"/>
  <c r="AA12"/>
  <c r="K12"/>
  <c r="AD12"/>
  <c r="N12"/>
  <c r="AK12"/>
  <c r="U12"/>
  <c r="E12"/>
  <c r="X12"/>
  <c r="H12"/>
  <c r="AE12"/>
  <c r="O12"/>
  <c r="AH12"/>
  <c r="R12"/>
  <c r="C42" i="33"/>
  <c r="N11" i="21" l="1"/>
  <c r="P10"/>
  <c r="P11"/>
  <c r="N10"/>
  <c r="Y7" i="18" l="1"/>
  <c r="Y9" i="17"/>
  <c r="E26" i="19"/>
  <c r="Y8" i="18"/>
  <c r="Y8" i="17"/>
  <c r="C64" i="33"/>
  <c r="C76"/>
  <c r="C91"/>
  <c r="C82"/>
  <c r="C73"/>
  <c r="C88"/>
  <c r="C79"/>
  <c r="C94"/>
  <c r="C85"/>
  <c r="C97"/>
  <c r="U4" i="29" l="1"/>
  <c r="B12" i="23"/>
  <c r="O6" i="17"/>
  <c r="C15"/>
  <c r="B8" i="27"/>
  <c r="Z7" i="17"/>
  <c r="C19" i="18"/>
  <c r="G3" i="27"/>
  <c r="B24" i="29"/>
  <c r="B32"/>
  <c r="B21" i="27"/>
  <c r="X5"/>
  <c r="Z5"/>
  <c r="AB5"/>
  <c r="V5" i="29"/>
  <c r="X5"/>
  <c r="Z5"/>
  <c r="B15"/>
  <c r="B17"/>
  <c r="AF5"/>
  <c r="C42" i="17"/>
  <c r="C51"/>
  <c r="C55"/>
  <c r="C32" i="21"/>
  <c r="R4" i="29"/>
  <c r="P4"/>
  <c r="V8" i="18"/>
  <c r="T9" i="17"/>
  <c r="C36"/>
  <c r="AJ7"/>
  <c r="C30"/>
  <c r="C27" i="18"/>
  <c r="AE7" i="17"/>
  <c r="C23"/>
  <c r="AA7"/>
  <c r="C21"/>
  <c r="C16"/>
  <c r="B30" i="27"/>
  <c r="N9" i="21"/>
  <c r="B34" i="29"/>
  <c r="C16" i="21"/>
  <c r="C13" i="18"/>
  <c r="B26" i="29"/>
  <c r="C13" i="21"/>
  <c r="C11" i="17"/>
  <c r="C11" i="18"/>
  <c r="C14" i="21"/>
  <c r="H3" i="29"/>
  <c r="E5" i="23"/>
  <c r="H7" i="21"/>
  <c r="K7" i="18"/>
  <c r="I4" i="29"/>
  <c r="D4"/>
  <c r="E7" i="23"/>
  <c r="R9" i="21"/>
  <c r="H8" i="17"/>
  <c r="G4" i="29"/>
  <c r="AD8" i="21"/>
  <c r="M5" i="23"/>
  <c r="AF5" i="27"/>
  <c r="AJ5" i="29"/>
  <c r="C3" i="27"/>
  <c r="AK3"/>
  <c r="AS3" i="29"/>
  <c r="AP3"/>
  <c r="AL6" i="17"/>
  <c r="N5" i="23"/>
  <c r="T4" i="29"/>
  <c r="P3" i="27"/>
  <c r="S6" i="17"/>
  <c r="M7" i="18"/>
  <c r="M5" i="27"/>
  <c r="K5" i="29"/>
  <c r="AE8" i="21"/>
  <c r="F6" i="17"/>
  <c r="C48"/>
  <c r="C57"/>
  <c r="D11" i="25"/>
  <c r="D7"/>
  <c r="C24" i="21"/>
  <c r="B22" i="23"/>
  <c r="C39" i="21"/>
  <c r="C34"/>
  <c r="W10"/>
  <c r="U9"/>
  <c r="H4" i="25"/>
  <c r="M7" i="21"/>
  <c r="O3" i="27"/>
  <c r="R8" i="21"/>
  <c r="P6" i="18"/>
  <c r="O3" i="29"/>
  <c r="AH5" i="27"/>
  <c r="AH9" i="17"/>
  <c r="C30" i="18"/>
  <c r="C35" i="17"/>
  <c r="D3" i="27"/>
  <c r="B23" i="29"/>
  <c r="B24" i="27"/>
  <c r="B25" i="29"/>
  <c r="B18" i="27"/>
  <c r="B21" i="29"/>
  <c r="B35"/>
  <c r="B29"/>
  <c r="B27"/>
  <c r="Y5" i="27"/>
  <c r="AA5"/>
  <c r="B10" i="29"/>
  <c r="B12"/>
  <c r="AA5"/>
  <c r="B16"/>
  <c r="AE5"/>
  <c r="B20"/>
  <c r="C39" i="17"/>
  <c r="C43"/>
  <c r="C47"/>
  <c r="C49"/>
  <c r="C27"/>
  <c r="C52"/>
  <c r="C56"/>
  <c r="C31" i="18"/>
  <c r="B15" i="23"/>
  <c r="Z6" i="17"/>
  <c r="X3" i="27"/>
  <c r="S4"/>
  <c r="Q4"/>
  <c r="W9" i="17"/>
  <c r="U9"/>
  <c r="T6"/>
  <c r="B20" i="23"/>
  <c r="C37" i="17"/>
  <c r="C36" i="18"/>
  <c r="C33"/>
  <c r="AF7" i="17"/>
  <c r="C29"/>
  <c r="C24"/>
  <c r="AB7"/>
  <c r="C22"/>
  <c r="C18"/>
  <c r="C17"/>
  <c r="C19" i="21"/>
  <c r="Y7" i="17"/>
  <c r="B29" i="27"/>
  <c r="C13" i="17"/>
  <c r="B23" i="27"/>
  <c r="C12" i="18"/>
  <c r="B22" i="29"/>
  <c r="J7" i="18"/>
  <c r="J6"/>
  <c r="S9" i="21"/>
  <c r="I8" i="17"/>
  <c r="F7" i="23"/>
  <c r="E5" i="27"/>
  <c r="E5" i="29"/>
  <c r="E6" i="23"/>
  <c r="H6" i="18"/>
  <c r="C7" i="23"/>
  <c r="F4" i="29"/>
  <c r="Q7" i="17"/>
  <c r="AL3" i="27"/>
  <c r="AM6" i="17"/>
  <c r="O5" i="23"/>
  <c r="AC7" i="21"/>
  <c r="AI3" i="27"/>
  <c r="O7" i="21"/>
  <c r="X6" i="17"/>
  <c r="S3" i="29"/>
  <c r="N3" i="27"/>
  <c r="N5" i="18"/>
  <c r="L5" i="27"/>
  <c r="K9" i="21"/>
  <c r="L7" i="18"/>
  <c r="E4" i="27"/>
  <c r="J4" i="29"/>
  <c r="L6" i="18"/>
  <c r="L7" i="17"/>
  <c r="G6"/>
  <c r="G5" i="18"/>
  <c r="D5"/>
  <c r="D10" i="25"/>
  <c r="D6"/>
  <c r="C25" i="21"/>
  <c r="B21" i="23"/>
  <c r="C37" i="21"/>
  <c r="Y7"/>
  <c r="V10"/>
  <c r="AA7"/>
  <c r="E7"/>
  <c r="B13" i="23"/>
  <c r="C33" i="21"/>
  <c r="AH4" i="29"/>
  <c r="B11" i="23"/>
  <c r="AC4" i="27"/>
  <c r="C28" i="21"/>
  <c r="C42"/>
  <c r="AM4" i="29"/>
  <c r="V4"/>
  <c r="C29" i="21"/>
  <c r="X4" i="27"/>
  <c r="W4"/>
  <c r="C27" i="21"/>
  <c r="O5" i="18"/>
  <c r="C17" i="21"/>
  <c r="C14" i="18"/>
  <c r="B8" i="29"/>
  <c r="C20" i="17"/>
  <c r="G3" i="29"/>
  <c r="B17" i="27"/>
  <c r="B25"/>
  <c r="B28" i="29"/>
  <c r="B9" i="27"/>
  <c r="B11"/>
  <c r="B13"/>
  <c r="B9" i="29"/>
  <c r="B11"/>
  <c r="B13"/>
  <c r="AB5"/>
  <c r="AD5"/>
  <c r="B19"/>
  <c r="C40" i="17"/>
  <c r="C44"/>
  <c r="C53"/>
  <c r="B17" i="23"/>
  <c r="B14"/>
  <c r="T4" i="27"/>
  <c r="R4"/>
  <c r="V9" i="17"/>
  <c r="T8" i="18"/>
  <c r="C35"/>
  <c r="C29"/>
  <c r="AG7" i="17"/>
  <c r="C28"/>
  <c r="AC7"/>
  <c r="C22" i="18"/>
  <c r="C20"/>
  <c r="C15"/>
  <c r="C18" i="21"/>
  <c r="B19" i="27"/>
  <c r="P9" i="21"/>
  <c r="B27" i="27"/>
  <c r="C14" i="17"/>
  <c r="B37" i="29"/>
  <c r="C10" i="18"/>
  <c r="B7" i="29"/>
  <c r="B7" i="27"/>
  <c r="C12" i="17"/>
  <c r="J3" i="27"/>
  <c r="H6" i="17"/>
  <c r="H5" i="18"/>
  <c r="J8" i="21"/>
  <c r="K8" i="17"/>
  <c r="D4" i="27"/>
  <c r="K4"/>
  <c r="H9" i="21"/>
  <c r="H7" i="18"/>
  <c r="D5" i="23"/>
  <c r="G4" i="27"/>
  <c r="P6" i="23"/>
  <c r="AL5" i="29"/>
  <c r="C3"/>
  <c r="AJ3" i="27"/>
  <c r="Z5" i="18"/>
  <c r="V4" i="27"/>
  <c r="N3" i="29"/>
  <c r="L9" i="21"/>
  <c r="F5" i="18"/>
  <c r="C50" i="17"/>
  <c r="D9" i="25"/>
  <c r="C22" i="21"/>
  <c r="C36"/>
  <c r="V9"/>
  <c r="AF8"/>
  <c r="T9"/>
  <c r="Q3" i="27"/>
  <c r="C25" i="17"/>
  <c r="C34" i="18"/>
  <c r="D3" i="29"/>
  <c r="B31"/>
  <c r="B26" i="27"/>
  <c r="B28"/>
  <c r="B20"/>
  <c r="B12"/>
  <c r="Y5" i="29"/>
  <c r="AC5"/>
  <c r="AG5"/>
  <c r="C45" i="17"/>
  <c r="C33"/>
  <c r="C54"/>
  <c r="C30" i="21"/>
  <c r="V3" i="29"/>
  <c r="Q4"/>
  <c r="W8" i="18"/>
  <c r="T5"/>
  <c r="AK7" i="17"/>
  <c r="C34"/>
  <c r="AD7"/>
  <c r="C21" i="18"/>
  <c r="C20" i="21"/>
  <c r="Q9"/>
  <c r="B15" i="27"/>
  <c r="C15" i="21"/>
  <c r="J8" i="17"/>
  <c r="T8" i="21"/>
  <c r="I7" i="18"/>
  <c r="Y8" i="21"/>
  <c r="H8"/>
  <c r="E9"/>
  <c r="Q6" i="18"/>
  <c r="AV3" i="29"/>
  <c r="AA5" i="18"/>
  <c r="K5" i="23"/>
  <c r="U3" i="27"/>
  <c r="L3" i="29"/>
  <c r="J5"/>
  <c r="E4"/>
  <c r="G6" i="23"/>
  <c r="I3" i="27"/>
  <c r="D6" i="17"/>
  <c r="D7" i="21"/>
  <c r="C40"/>
  <c r="X10"/>
  <c r="AO3" i="29"/>
  <c r="C43" i="21"/>
  <c r="B18" i="23"/>
  <c r="B10"/>
  <c r="C21" i="21"/>
  <c r="B23" i="23"/>
  <c r="Z7" i="21"/>
  <c r="AN5" i="29"/>
  <c r="AT3"/>
  <c r="AB7" i="21"/>
  <c r="AG3" i="27"/>
  <c r="S5" i="18"/>
  <c r="M8" i="17"/>
  <c r="H3" i="27"/>
  <c r="C46" i="17"/>
  <c r="C38"/>
  <c r="C26" i="21"/>
  <c r="C41"/>
  <c r="R7"/>
  <c r="G4" i="25"/>
  <c r="M3" i="29"/>
  <c r="P7" i="17"/>
  <c r="C31"/>
  <c r="C24" i="18"/>
  <c r="AQ5" i="29"/>
  <c r="B16" i="27"/>
  <c r="B33" i="29"/>
  <c r="B14" i="27"/>
  <c r="B22"/>
  <c r="B10"/>
  <c r="W5" i="29"/>
  <c r="B14"/>
  <c r="B18"/>
  <c r="C41" i="17"/>
  <c r="C32" i="18"/>
  <c r="C26"/>
  <c r="C32" i="17"/>
  <c r="C19"/>
  <c r="C18" i="18"/>
  <c r="O4" i="29"/>
  <c r="U8" i="18"/>
  <c r="C35" i="21"/>
  <c r="AI7" i="17"/>
  <c r="C28" i="18"/>
  <c r="C23"/>
  <c r="C17"/>
  <c r="C16"/>
  <c r="Y6"/>
  <c r="B30" i="29"/>
  <c r="B36"/>
  <c r="J7" i="17"/>
  <c r="I9" i="21"/>
  <c r="H7" i="17"/>
  <c r="J4" i="27"/>
  <c r="H4" i="29"/>
  <c r="F4" i="27"/>
  <c r="AU3" i="29"/>
  <c r="AM3" i="27"/>
  <c r="AR3" i="29"/>
  <c r="X5" i="18"/>
  <c r="N6" i="17"/>
  <c r="G7" i="23"/>
  <c r="L8" i="17"/>
  <c r="K8" i="21"/>
  <c r="L4" i="27"/>
  <c r="F7" i="21"/>
  <c r="D8" i="25"/>
  <c r="C23" i="21"/>
  <c r="C38"/>
  <c r="F4" i="25"/>
  <c r="B19" i="23"/>
  <c r="AK4" i="29"/>
  <c r="AE5" i="27"/>
  <c r="C44" i="21"/>
  <c r="AI4" i="29"/>
  <c r="AD4" i="27"/>
  <c r="E17" i="19" l="1"/>
  <c r="E10"/>
  <c r="E13"/>
  <c r="E38"/>
  <c r="E41"/>
  <c r="E42"/>
  <c r="F28" i="33"/>
  <c r="E47" i="19"/>
  <c r="F24" i="33"/>
  <c r="E21" i="19"/>
  <c r="E44"/>
  <c r="E52"/>
  <c r="E18"/>
  <c r="D4" i="33"/>
  <c r="E6" i="19"/>
  <c r="D12" i="33"/>
  <c r="E14" i="19"/>
  <c r="V15" i="33"/>
  <c r="E60" i="19"/>
  <c r="J24" i="33"/>
  <c r="E51" i="19"/>
  <c r="F19" i="33"/>
  <c r="E39" i="19"/>
  <c r="E56"/>
  <c r="E15"/>
  <c r="E9"/>
  <c r="H8" i="33"/>
  <c r="F34"/>
  <c r="E34" i="19"/>
  <c r="P15" i="33"/>
  <c r="E59" i="19"/>
  <c r="E50"/>
  <c r="E46"/>
  <c r="F15" i="33"/>
  <c r="E8" i="19"/>
  <c r="F12" i="33"/>
  <c r="E16" i="19"/>
  <c r="H4" i="33"/>
  <c r="E25" i="19"/>
  <c r="N12" i="33"/>
  <c r="J4"/>
  <c r="E22" i="19"/>
  <c r="E12"/>
  <c r="F8" i="33"/>
  <c r="E33" i="19"/>
  <c r="J12" i="33"/>
  <c r="E36" i="19"/>
  <c r="L8" i="33"/>
  <c r="N8"/>
  <c r="E37" i="19"/>
  <c r="J15" i="33"/>
  <c r="D19"/>
  <c r="N15"/>
  <c r="R15"/>
  <c r="E43" i="19"/>
  <c r="Z15" i="33"/>
  <c r="E24" i="19"/>
  <c r="F31" i="33"/>
  <c r="E27" i="19"/>
  <c r="E62"/>
  <c r="E58"/>
  <c r="H19" i="33"/>
  <c r="E40" i="19"/>
  <c r="E55"/>
  <c r="E53"/>
  <c r="E49"/>
  <c r="E45"/>
  <c r="E28"/>
  <c r="E63"/>
  <c r="E54"/>
  <c r="E7"/>
  <c r="E23"/>
  <c r="F4" i="33"/>
  <c r="H12"/>
  <c r="E29" i="19"/>
  <c r="L12" i="33"/>
  <c r="E11" i="19"/>
  <c r="E32"/>
  <c r="D15" i="33"/>
  <c r="D8"/>
  <c r="D34"/>
  <c r="C35" s="1"/>
  <c r="J8"/>
  <c r="E35" i="19"/>
  <c r="H15" i="33"/>
  <c r="L15"/>
  <c r="D24"/>
  <c r="C25" s="1"/>
  <c r="T15"/>
  <c r="D28"/>
  <c r="C29" s="1"/>
  <c r="X15"/>
  <c r="D31"/>
  <c r="B32" s="1"/>
  <c r="E61" i="19"/>
  <c r="E57"/>
  <c r="E48"/>
  <c r="E20"/>
  <c r="C16" i="33" l="1"/>
  <c r="C9"/>
  <c r="C20"/>
  <c r="B13"/>
  <c r="B5"/>
</calcChain>
</file>

<file path=xl/comments1.xml><?xml version="1.0" encoding="utf-8"?>
<comments xmlns="http://schemas.openxmlformats.org/spreadsheetml/2006/main">
  <authors>
    <author>Deutsche Bundesbank</author>
    <author>infboi</author>
  </authors>
  <commentList>
    <comment ref="F3" authorId="0">
      <text>
        <r>
          <rPr>
            <sz val="26"/>
            <color indexed="81"/>
            <rFont val="Tahoma"/>
            <family val="2"/>
          </rPr>
          <t xml:space="preserve">Dimensions:
Government 
Institution  
Corporates  
Retail  </t>
        </r>
      </text>
    </comment>
    <comment ref="Z9" authorId="1">
      <text>
        <r>
          <rPr>
            <b/>
            <sz val="8"/>
            <color indexed="81"/>
            <rFont val="Tahoma"/>
            <family val="2"/>
          </rPr>
          <t>infboi:</t>
        </r>
        <r>
          <rPr>
            <sz val="8"/>
            <color indexed="81"/>
            <rFont val="Tahoma"/>
            <family val="2"/>
          </rPr>
          <t xml:space="preserve">
</t>
        </r>
        <r>
          <rPr>
            <sz val="28"/>
            <color indexed="81"/>
            <rFont val="Tahoma"/>
            <family val="2"/>
          </rPr>
          <t xml:space="preserve">Typo in the original templates. It should be 320 and 330 </t>
        </r>
      </text>
    </comment>
  </commentList>
</comments>
</file>

<file path=xl/comments2.xml><?xml version="1.0" encoding="utf-8"?>
<comments xmlns="http://schemas.openxmlformats.org/spreadsheetml/2006/main">
  <authors>
    <author>Autor</author>
  </authors>
  <commentList>
    <comment ref="I3" authorId="0">
      <text>
        <r>
          <rPr>
            <b/>
            <sz val="16"/>
            <color indexed="81"/>
            <rFont val="Tahoma"/>
            <family val="2"/>
          </rPr>
          <t xml:space="preserve">Dimensions: </t>
        </r>
        <r>
          <rPr>
            <sz val="16"/>
            <color indexed="81"/>
            <rFont val="Tahoma"/>
            <family val="2"/>
          </rPr>
          <t xml:space="preserve">
Central governments and central banks
Institutions
Corporates - SME
Corporates - Specialised Lending
Corporates - Other
Retail - Secured by real estate SME       
Retail - Secured by real estate non-SME 
Retail - Qualifying revolving   
Retail - Other SME      
Retail - Other non-SME</t>
        </r>
      </text>
    </comment>
    <comment ref="I4" authorId="0">
      <text>
        <r>
          <rPr>
            <b/>
            <sz val="16"/>
            <color indexed="81"/>
            <rFont val="Tahoma"/>
            <family val="2"/>
          </rPr>
          <t>Dimensions</t>
        </r>
        <r>
          <rPr>
            <sz val="16"/>
            <color indexed="81"/>
            <rFont val="Tahoma"/>
            <family val="2"/>
          </rPr>
          <t xml:space="preserve">
Yes
No</t>
        </r>
      </text>
    </comment>
  </commentList>
</comments>
</file>

<file path=xl/comments3.xml><?xml version="1.0" encoding="utf-8"?>
<comments xmlns="http://schemas.openxmlformats.org/spreadsheetml/2006/main">
  <authors>
    <author>Autor</author>
  </authors>
  <commentList>
    <comment ref="E4" authorId="0">
      <text>
        <r>
          <rPr>
            <b/>
            <sz val="14"/>
            <color indexed="81"/>
            <rFont val="Tahoma"/>
            <family val="2"/>
          </rPr>
          <t>Types</t>
        </r>
        <r>
          <rPr>
            <sz val="14"/>
            <color indexed="81"/>
            <rFont val="Tahoma"/>
            <family val="2"/>
          </rPr>
          <t>:
T - Traditional
S - Synthetic</t>
        </r>
      </text>
    </comment>
    <comment ref="F4" authorId="0">
      <text>
        <r>
          <rPr>
            <b/>
            <sz val="14"/>
            <color indexed="81"/>
            <rFont val="Tahoma"/>
            <family val="2"/>
          </rPr>
          <t>Types of treatment:</t>
        </r>
        <r>
          <rPr>
            <sz val="14"/>
            <color indexed="81"/>
            <rFont val="Tahoma"/>
            <family val="2"/>
          </rPr>
          <t xml:space="preserve">
K - Kept
P - Partially removed
R - Totally removed </t>
        </r>
      </text>
    </comment>
    <comment ref="G4" authorId="0">
      <text>
        <r>
          <rPr>
            <b/>
            <sz val="14"/>
            <color indexed="81"/>
            <rFont val="Tahoma"/>
            <family val="2"/>
          </rPr>
          <t>Types of treatment:</t>
        </r>
        <r>
          <rPr>
            <sz val="14"/>
            <color indexed="81"/>
            <rFont val="Tahoma"/>
            <family val="2"/>
          </rPr>
          <t xml:space="preserve">
SE  - Securitised Exposures
SP- Securitisation Positions</t>
        </r>
      </text>
    </comment>
    <comment ref="K4" authorId="0">
      <text>
        <r>
          <rPr>
            <b/>
            <sz val="14"/>
            <color indexed="81"/>
            <rFont val="Tahoma"/>
            <family val="2"/>
          </rPr>
          <t>Roles:</t>
        </r>
        <r>
          <rPr>
            <sz val="14"/>
            <color indexed="81"/>
            <rFont val="Tahoma"/>
            <family val="2"/>
          </rPr>
          <t xml:space="preserve">
O -Originator
S - Sponsor
I - Investor
</t>
        </r>
      </text>
    </comment>
    <comment ref="I5" authorId="0">
      <text>
        <r>
          <rPr>
            <b/>
            <sz val="14"/>
            <color indexed="81"/>
            <rFont val="Tahoma"/>
            <family val="2"/>
          </rPr>
          <t xml:space="preserve">Types of retention: 
</t>
        </r>
        <r>
          <rPr>
            <sz val="14"/>
            <color indexed="81"/>
            <rFont val="Tahoma"/>
            <family val="2"/>
          </rPr>
          <t>A - Vertical slice 
B - Revolving exposures
C- On-balance sheet
D- First loss</t>
        </r>
      </text>
    </comment>
    <comment ref="P5" authorId="0">
      <text>
        <r>
          <rPr>
            <sz val="14"/>
            <color indexed="81"/>
            <rFont val="Tahoma"/>
            <family val="2"/>
          </rPr>
          <t xml:space="preserve">The credit institution must choose among the following codes for the different options available:  </t>
        </r>
        <r>
          <rPr>
            <b/>
            <sz val="14"/>
            <color indexed="81"/>
            <rFont val="Tahoma"/>
            <family val="2"/>
          </rPr>
          <t xml:space="preserve">
</t>
        </r>
        <r>
          <rPr>
            <sz val="14"/>
            <color indexed="81"/>
            <rFont val="Tahoma"/>
            <family val="2"/>
          </rPr>
          <t xml:space="preserve"> 
1-residential mortgages, 
2-commercial mortgages, 
3-credit card receivables, 
4-leasing,  
5-loans to corporates or SMEs (treated as corporates), 
6-consumer loans, 
7-trade receivables, 
8-securitisations, 
9-other assets,
10- covered bonds,
11- other liabilities. </t>
        </r>
      </text>
    </comment>
    <comment ref="R5" authorId="0">
      <text>
        <r>
          <rPr>
            <sz val="14"/>
            <color indexed="81"/>
            <rFont val="Tahoma"/>
            <family val="2"/>
          </rPr>
          <t xml:space="preserve">
(a) N&lt;6; 
(b) 6≤N&lt;34;
(c) 34≤N≤100; 
(d) 100&lt;N≤1000;
(e) N&gt;1000. </t>
        </r>
      </text>
    </comment>
  </commentList>
</comments>
</file>

<file path=xl/sharedStrings.xml><?xml version="1.0" encoding="utf-8"?>
<sst xmlns="http://schemas.openxmlformats.org/spreadsheetml/2006/main" count="1368" uniqueCount="667">
  <si>
    <t>For trading book operations includes financial instruments and commodities eligible for trading book exposures according to annex II point 9 of Directive 2006/49/EC. Credit linked Notes and on -balance sheet netting according to Annex VIII part 3 of Directive 2006/48/EC are treated as cash collateral.
When own estimates of LGD are not used: Annex VIII part 1 points 7 to 11 of Directive 2006/48/EC, adjusted value (Cvam) as set out in Annex VIII part 3 point 33 of Directive 2006/48/EC shall be reported.
When own estimates of LGD are used: financial collateral taken into account in the LGD estimates according to points 77 and 78 of annex VII part 4 of Directive 2006/48/EC. The amount to be reported should be the estimated market value of the collateral.</t>
  </si>
  <si>
    <t>When own estimates of LGD are not used: annex VIII part 1 points 12 to 22 and annex VIII part 3 points 62 to 67 of Directive 2006/48/EC.
When own estimates of LGD are used: other collateral taken into account in the LGD estimates according to points 77 and 78 of annex VII part 4 of Directive 2006/48/EC.</t>
  </si>
  <si>
    <t>When own estimates of LGD are not used: annex VIII part 1 points 13 to 19 of Directive 2006/48/EC. Leasing of real estate property will also be included (see annex VIII part 1 point 22). See also annex VIII part 3 points 62 to 67 of Directive 2006/48/EC.
When own estimates of LGD are used: the amount to be reported should be the estimated market value.</t>
  </si>
  <si>
    <t>When own estimates of LGD are not used: Annex VIII part 1 points 21 of Directive 2006/48/EC. Leasing of property different from real estate will also be included (see annex VIII part 1 point 22 of Directive 2006/48/EC). See also annex VIII part 3 point 67 of Directive 2006/48/EC. 
When own estimates of LGD are used: the amount to be reported should be the estimated market value of collateral.</t>
  </si>
  <si>
    <t>When own estimates of LGD are not used: annex VIII part 1 point 20 of Directive 2006/48/EC and annex VIII part 3 point 66 of Directive 2006/48/EC.
When own estimates of LGD are used: the amount to be reported should be the estimated market value of collateral.</t>
  </si>
  <si>
    <t xml:space="preserve">Guarantees and credit derivatives covering exposures subject to the double default treatment. See annex VIII part 1 point 29 of Directive 2006/48/EC and annex VIII part 2 point 22 of Directive 2006/48/EC. See also legal references &amp; comments for guarantees and credit derivatives. </t>
  </si>
  <si>
    <t>All the impact of CRM techniques on LGD values as specified in annexes VII and VIII of Directive 2006/48/EC should be considered. In the case of exposures subject to the double default treatment the LGD to be reported will correspond to the one selected according to annex VII part 2 point 11 of Directive 2006/48/EC.
For defaulted exposures, provisions laid down in annex VII part 4 point 80 of Directive 2006/48/EC should be considered. The exposure value (column 11) shall be used for the calculation of the exposure-weighted averages.</t>
  </si>
  <si>
    <t xml:space="preserve">For exposures to Corporates, institutions and Central governments and Central Banks see Annex VII part 4 point 7 of Directive 2006/48/EC. For retail exposures see Annex VII part 4 point 14 of Directive 2006/48/EC. For Exposures arising from purchased receivables see Annex VII part 3 point 6 of Directive 2006/48/EC. 
Exposures for dilution risk of purchased receivables will not be reported by obligor grades or pools and will be reported in row DILUTION RISK: TOTAL PURCHASED RECEIVABLES.
Where the institution uses a large number of grades or pools, a reduced number of grades or pools to be reported may be agreed with the competent authorities. </t>
  </si>
  <si>
    <t>CR SEC SA</t>
  </si>
  <si>
    <t>CREDIT RISK: SECURITISATIONS - STANDARDISED APPROACH TO CAPITAL REQUIREMENTS</t>
  </si>
  <si>
    <t>Securitization type:</t>
  </si>
  <si>
    <t>SYNTHETIC SECURITIZATIONS: CREDIT PROTECTION TO THE SECURITISED EXPOSURES</t>
  </si>
  <si>
    <t>CR SEC IRB</t>
  </si>
  <si>
    <t>CREDIT RISK: SECURITISATIONS - IRB APPROACH TO CAPITAL REQUIREMENTS</t>
  </si>
  <si>
    <t>(-) REDUCTION IN RISK WEIGHTED EXPOSURE AMOUNT DUE TO VALUE ADJUSTMENTS AND PROVISIONS</t>
  </si>
  <si>
    <t>SUPERVISORY FORMULA METHOD</t>
  </si>
  <si>
    <t>430</t>
  </si>
  <si>
    <t>440</t>
  </si>
  <si>
    <t>450</t>
  </si>
  <si>
    <t>460</t>
  </si>
  <si>
    <t>o</t>
  </si>
  <si>
    <t xml:space="preserve">Originator institutions must report all the current securitisation exposures (including both on-balance sheet and off-balance sheet exposures) originated in the securitisation transaction, irrespective of who holds the positions. </t>
  </si>
  <si>
    <t xml:space="preserve"> (-) TOTAL OTFLOWS: UNFUNDED CREDIT PROTECTION ADJUSTED VALUES (G*) </t>
  </si>
  <si>
    <t>Securitization positions held by the reporting institution, calculated according to annex IX part 4 points 1,2, 4 and 5 of Directive 2006/48/EC, without applying credit convesion factors and gross of value adjustments and provisions.</t>
  </si>
  <si>
    <t>060-090</t>
  </si>
  <si>
    <t xml:space="preserve">See CR IRB template. </t>
  </si>
  <si>
    <t>130-160</t>
  </si>
  <si>
    <t>200-310</t>
  </si>
  <si>
    <t>RATINGS BASED APPROACH (CREDIT QUALITY STEPS)</t>
  </si>
  <si>
    <t>SFM: AVERAGE RISK WEIGHT (%)</t>
  </si>
  <si>
    <t>L-T: AVERAGE RISK WEIGHT (%)</t>
  </si>
  <si>
    <t>INTERNAL ASSESSMENT APPROACH</t>
  </si>
  <si>
    <t>IAA: AVERAGE RISK WEIGHT (%)</t>
  </si>
  <si>
    <t>For synthetic securitisations with maturity mismatches the amount to be reported in this column should ignore any maturity mismatch.</t>
  </si>
  <si>
    <t>MEMORANDUM ITEM: CAPITAL REQUIREMENTS CORRESPONDING TO THE OUTFLOWS FROM THE IRB SECURITISATION TO OTHER EXPOSURE CLASSES</t>
  </si>
  <si>
    <t>020-130</t>
  </si>
  <si>
    <t>210-270</t>
  </si>
  <si>
    <t>280-300</t>
  </si>
  <si>
    <t>(-) CREDIT RISK MITIGATION TECHNIQUES AFFECTING THE AMOUNT OF THE EXPOSURE: FUNDED CREDIT PROTECTION FINANCIAL COLLATERAL COMPREHENSIVE METHOD ADJUSTED VALUE (Cvam)</t>
  </si>
  <si>
    <t>BREAKDOWN OF THE FULLY ADJUSTED EXPOSURE VALUE (E*) OF OFF BALANCE SHEET ITEMS ACCORDING TO CONVERSION FACTORS</t>
  </si>
  <si>
    <t xml:space="preserve">EXPOSURE VALUE    </t>
  </si>
  <si>
    <t>OVERALL EFFECT (ADJUSTEMENT) DUE TO INFRINGEMENT OF THE DUE DILIGENCE PROVISIONS</t>
  </si>
  <si>
    <t>ADJUSTMENT TO THE RISK WEIGHTED EXPOSURE AMOUNT DUE TO MATURITY MISMATCHES</t>
  </si>
  <si>
    <t>TOTAL CAPITAL REQUIREMENTS BEFORE CAP</t>
  </si>
  <si>
    <t>TOTAL CAPITAL REQUIREMENTS AFTER CAP</t>
  </si>
  <si>
    <t>NOTIONAL AMOUNT RETAINED OR REPURCHASED OF CREDIT PROTECTION</t>
  </si>
  <si>
    <t>RATED (CREDIT QUALITY STEPS)</t>
  </si>
  <si>
    <t>1250% (UNRATED)</t>
  </si>
  <si>
    <t>LOOK-THROUGH</t>
  </si>
  <si>
    <t>TOTAL INFLOWS</t>
  </si>
  <si>
    <t>OF WHICH: SECOND LOSS IN ABCP</t>
  </si>
  <si>
    <t>OF WHICH: AVERAGE RISK WEIGHT (%)</t>
  </si>
  <si>
    <t>OF WHICH: SYNTHETIC SECURITISATIONS</t>
  </si>
  <si>
    <t xml:space="preserve"> -</t>
  </si>
  <si>
    <t>ON BALANCE SHEET ITEMS</t>
  </si>
  <si>
    <t>MEZZANINE</t>
  </si>
  <si>
    <t>FIRST LOSS</t>
  </si>
  <si>
    <t>OFF BALANCE SHEET ITEMS AND DERIVATIVES</t>
  </si>
  <si>
    <t>of which: originated and sponsored by entities not complying with the retention requirement (Art. 122a of amended CRD)</t>
  </si>
  <si>
    <t>TOTAL AMOUNT OF SECURITISATION EXPOSURES ORIGINATED</t>
  </si>
  <si>
    <t>020-040</t>
  </si>
  <si>
    <t xml:space="preserve"> (-) TOTAL OUTFLOWS: UNFUNDED CREDIT PROTECTION ADJUSTED VALUES (G*) </t>
  </si>
  <si>
    <t>The effect of supervisory haircuts in the credit protection should not be taken into account when computing the retained or repurchased amount of credit protection.</t>
  </si>
  <si>
    <t>SECURITISATION POSITIONS:
ORIGINAL EXPOSURE PRE CONVERSION FACTORS</t>
  </si>
  <si>
    <t xml:space="preserve">(-) VALUE ADJUSTMENTS AND PROVISIONS </t>
  </si>
  <si>
    <t>080-110</t>
  </si>
  <si>
    <t>Article 4 point 32 and Annex VIII part 3 points 87 to 89. See CR SA template.</t>
  </si>
  <si>
    <t>100-110</t>
  </si>
  <si>
    <t>See CR SA template.</t>
  </si>
  <si>
    <t xml:space="preserve"> (-) TOTAL OUTFLOWS</t>
  </si>
  <si>
    <t>150-180</t>
  </si>
  <si>
    <t>(-) EXPOSURE VALUE DEDUCTED FROM OWN FUNDS</t>
  </si>
  <si>
    <t>EXPOSURE VALUE SUBJECT TO RISK WEIGHTS</t>
  </si>
  <si>
    <t>It amounts to the exposure value plus the (-) exposure value deducted from own funds.</t>
  </si>
  <si>
    <t>220-260</t>
  </si>
  <si>
    <t>Exposure value weighted average risk weight should be provided.</t>
  </si>
  <si>
    <t>For synthetic securitisations, the amount to be reported in this column should ignore any maturity mismatch.</t>
  </si>
  <si>
    <t>MEMORANDUM ITEM: CAPITAL REQUIREMENTS CORRESPONDING TO THE OUTFLOWS FROM THE SA SECURITISATION TO OTHER EXPOSURE CLASSES</t>
  </si>
  <si>
    <t>Capital requirements stemming from exposures redistributed to the risk mitigant provider, and therefore computed in the corresponding template, that are considered in the computation of the cap for securitisation positions.</t>
  </si>
  <si>
    <t>Total amount of outstanding securitisations reported by the institution playing the role/s of orginator and/or sponsor and/or investor.</t>
  </si>
  <si>
    <t>020-060</t>
  </si>
  <si>
    <t>BREAKDOWN AT INCEPTION</t>
  </si>
  <si>
    <t>070-130</t>
  </si>
  <si>
    <t>ORIGINATOR</t>
  </si>
  <si>
    <t>Early amortisation</t>
  </si>
  <si>
    <t>140-200</t>
  </si>
  <si>
    <t>INVESTOR</t>
  </si>
  <si>
    <t>Institution that holds a securitisation position in a securitisation transaction for which it is neither originator nor sponsor.</t>
  </si>
  <si>
    <t>210-230</t>
  </si>
  <si>
    <t>SPONSOR</t>
  </si>
  <si>
    <t>Senior</t>
  </si>
  <si>
    <t>All tranches that do not qualify as mezzanine or first loss will be included in this category.</t>
  </si>
  <si>
    <t>Mezzanine</t>
  </si>
  <si>
    <t>First Loss</t>
  </si>
  <si>
    <r>
      <t>Originator institutions must report all the current</t>
    </r>
    <r>
      <rPr>
        <strike/>
        <sz val="12"/>
        <rFont val="Verdana"/>
        <family val="2"/>
      </rPr>
      <t xml:space="preserve"> </t>
    </r>
    <r>
      <rPr>
        <sz val="12"/>
        <rFont val="Verdana"/>
        <family val="2"/>
      </rPr>
      <t xml:space="preserve">securitisation exposures (including both on-balance sheet and off-balance sheet exposures) originated in the securitisation transaction, irrespective of who holds the positions.  </t>
    </r>
  </si>
  <si>
    <r>
      <t xml:space="preserve">(-) FUNDED CREDIT PROTECTION (Cva) </t>
    </r>
    <r>
      <rPr>
        <strike/>
        <sz val="12"/>
        <rFont val="Verdana"/>
        <family val="2"/>
      </rPr>
      <t xml:space="preserve"> </t>
    </r>
  </si>
  <si>
    <t>Exposures arising from free deliveries for which the alternative treatment referred to in annex II point 3 of Directive 2006/49/EC, first subparagraph last sentence is used or for which a 100% risk weight is applied according to annex II point 3 last subparagraph of Directive 2006/49/EC. Unrated nth to default credit derivatives under annex VII part 1 point 9 of directive 2006/48/EC and any other exposure subject to risk weights not included in any other row should be reported in this row.</t>
  </si>
  <si>
    <t>Article 86 of Directive 2006/48/EC. Yes shall be reported when the Institution has been approved to use own estimates for the corresponding exposure class. If an Institution or group uses a mix of approaches for the estimate of LGD's for certain exposure classes, different reportings should be provided for each approach. Therefore no mixed reporting of own estimates of LGD's and supervisory LGD's should be provided.</t>
  </si>
  <si>
    <t>CR EQU IRB</t>
  </si>
  <si>
    <t>CREDIT RISK: EQUITY - IRB APPROACHES TO CAPITAL REQUIREMENTS</t>
  </si>
  <si>
    <t>EXPOSURE AFTER CRM SUBSTITUTION EFFECTS PRE CONVERSION FACTOR</t>
  </si>
  <si>
    <t>MEMORANDUM ITEM:</t>
  </si>
  <si>
    <t>(a) Order from the lower to the higher according to the PD assigned to the obligor grade</t>
  </si>
  <si>
    <t>Annex VII part 4 points 1 and 2 of Directive 2006/48/EC.</t>
  </si>
  <si>
    <t>PD ASSIGNED TO THE OBLIGOR GRADE</t>
  </si>
  <si>
    <t>Annex VII part 4 points 59 to 72 of Directive 2006/48/EC.</t>
  </si>
  <si>
    <t>Annex VII part 3 point 12 of Directive 2006/48/EC.
Annex VII part 1 point 19 of Directive 2006/48/EC.</t>
  </si>
  <si>
    <t>030-050</t>
  </si>
  <si>
    <t>Article 4 (30) of Directive 2006/48/EC
Annex VII part 1 points 21, 24 and 26 of Directive 2006/48/EC.</t>
  </si>
  <si>
    <t>Annex VII part1 ponts 21, 24 and 26 of Directive 2008/48/EC.</t>
  </si>
  <si>
    <t xml:space="preserve">Annex VII part 3 point 12 of Directive 2006/48/EC. </t>
  </si>
  <si>
    <t>Exposure weighted average LGD  (%)</t>
  </si>
  <si>
    <t>Annex VII part 2 points 25 and 26 of Directive 2006/48/EC.</t>
  </si>
  <si>
    <t>Annex VII part 1 point 32 of Directive 2006/48/EC.
Annex VII part 1 point 33 of Directive 2006/48/EC.
Annex VII part 1 point 34 of Directive 2006/48/EC</t>
  </si>
  <si>
    <t xml:space="preserve">PD LGD Approach </t>
  </si>
  <si>
    <t>Annex VII part 1 points 22 to 24 of Directive 2006/48/EC.</t>
  </si>
  <si>
    <t>Simple risk weight approach</t>
  </si>
  <si>
    <t>Annex VII part 1 points 19 to 21 of Directive 2006/48/EC.</t>
  </si>
  <si>
    <t>internal models approach</t>
  </si>
  <si>
    <t>Annex VII part 1 points 25 and 26 of Directive 2006/48/EC.</t>
  </si>
  <si>
    <r>
      <t>Annex VII part 1 points 22 to 24 of Directive 2006/48/EC.
Annex VII part 1 points 19 to 21</t>
    </r>
    <r>
      <rPr>
        <strike/>
        <sz val="14"/>
        <rFont val="Verdana"/>
        <family val="2"/>
      </rPr>
      <t xml:space="preserve"> </t>
    </r>
    <r>
      <rPr>
        <sz val="14"/>
        <rFont val="Verdana"/>
        <family val="2"/>
      </rPr>
      <t>of Directive 2006/48/EC.
Annex VII part 1 point 25 of Directive 2006/48/EC.</t>
    </r>
  </si>
  <si>
    <t>CR TB SETT</t>
  </si>
  <si>
    <t xml:space="preserve">                    SETTLEMENT/DELIVERY RISK IN THE TRADING BOOK</t>
  </si>
  <si>
    <t>Legal references &amp; Comments</t>
  </si>
  <si>
    <t>Unsettled transactions at settlement price</t>
  </si>
  <si>
    <t>Annex II point 1 of Directive 2006/49/EC.</t>
  </si>
  <si>
    <t>Price difference exposure due to unsettled transactions</t>
  </si>
  <si>
    <t>Paragraph 1 of annex II of Directive 2006/49/EC.</t>
  </si>
  <si>
    <t>TOTAL UNSETTLED TRANSACTIONS IN THE TRADING BOOK</t>
  </si>
  <si>
    <t>Article 18 paragraph 1 (a) of Directive 2006/49/EC 
Paragraph 1 of annex II of Directive 2006/49/EC
Article 75 (b) of Directive 2006/48/EC</t>
  </si>
  <si>
    <t>Transactions unsettled up to 4 days (Factor 0%)</t>
  </si>
  <si>
    <t>Annex II point 1 Table 1 of Directive 2006/49/EC.</t>
  </si>
  <si>
    <t>Transactions unsettled between 5 and 15 days (Factor 8%)</t>
  </si>
  <si>
    <t>Transactions unsettled between 16 and 30 days (Factor 50 %)</t>
  </si>
  <si>
    <t>Transactions unsettled between 31 and 45 days (Factor 75%)</t>
  </si>
  <si>
    <t>Transactions unsettled for 46 days or more (Factor 100%)</t>
  </si>
  <si>
    <t>CR SA</t>
  </si>
  <si>
    <t>CREDIT AND COUNTERPARTY CREDIT RISKS AND FREE DELIVERIES: STANDARDISED APPROACH TO CAPITAL REQUIREMENTS</t>
  </si>
  <si>
    <t>ORIGINAL EXPOSURE PRE CONVERSION FACTORS</t>
  </si>
  <si>
    <t>EXPOSURE NET OF VALUE ADJUSTMENTS AND PROVISIONS</t>
  </si>
  <si>
    <t>CREDIT RISK MITIGATION (CRM) TECHNIQUES WITH SUBSTITUTION EFFECTS ON THE EXPOSURE</t>
  </si>
  <si>
    <t>NET EXPOSURE AFTER CRM SUBSTITUTION EFFECTS PRE CONVERSION FACTORS</t>
  </si>
  <si>
    <t xml:space="preserve">CREDIT RISK MITIGATION TECHNIQUES AFFECTING THE AMOUNT OF THE EXPOSURE: FUNDED CREDIT PROTECTION. FINANCIAL COLLATERAL COMPREHENSIVE METHOD </t>
  </si>
  <si>
    <t>FULLY ADJUSTED EXPOSURE VALUE (E*)</t>
  </si>
  <si>
    <t>RISK WEIGHTED EXPOSURE AMOUNT</t>
  </si>
  <si>
    <t>CAPITAL REQUIREMENTS</t>
  </si>
  <si>
    <t>OF WHICH: ARISING FROM COUNTERPARTY CREDIT RISK</t>
  </si>
  <si>
    <t>UNFUNDED CREDIT PROTECTION: ADJUSTED VALUES (Ga)</t>
  </si>
  <si>
    <t>FUNDED CREDIT PROTECTION</t>
  </si>
  <si>
    <t>SUBSTITUTION OF THE EXPOSURE DUE TO CRM</t>
  </si>
  <si>
    <t xml:space="preserve">VOLATILITY ADJUSTMENT TO THE EXPOSURE </t>
  </si>
  <si>
    <t>TOTAL INFLOWS (+)</t>
  </si>
  <si>
    <t xml:space="preserve">(-) VOLATILITY AND MATURITY ADJUSTMENTS </t>
  </si>
  <si>
    <t>TOTAL EXPOSURES</t>
  </si>
  <si>
    <t>without credit assessment by a nominated ECAI (a)</t>
  </si>
  <si>
    <t>Other risk weights</t>
  </si>
  <si>
    <t>(a) These rows would be applicable if the Institution reports the data for the IRB exposure classes and for the Total exposure class.</t>
  </si>
  <si>
    <t>Regional governments or local authorities</t>
  </si>
  <si>
    <t>Administrative bodies and non-commercial undertakings</t>
  </si>
  <si>
    <t>Multilateral developments banks</t>
  </si>
  <si>
    <t>International organisations</t>
  </si>
  <si>
    <t>Institutions</t>
  </si>
  <si>
    <t>Corporates</t>
  </si>
  <si>
    <t>Retail</t>
  </si>
  <si>
    <t>Secured on real estate property</t>
  </si>
  <si>
    <t>Past due items</t>
  </si>
  <si>
    <t>Regulatory high-risk categories</t>
  </si>
  <si>
    <t>Covered bonds</t>
  </si>
  <si>
    <t>Short-term claims on institutions and corporate</t>
  </si>
  <si>
    <t>Claims in the form of CIU</t>
  </si>
  <si>
    <t>Other items</t>
  </si>
  <si>
    <t>010</t>
  </si>
  <si>
    <t>020</t>
  </si>
  <si>
    <t>040</t>
  </si>
  <si>
    <t>050</t>
  </si>
  <si>
    <t>060</t>
  </si>
  <si>
    <t>070</t>
  </si>
  <si>
    <t>080</t>
  </si>
  <si>
    <t>090</t>
  </si>
  <si>
    <t>110</t>
  </si>
  <si>
    <t>120</t>
  </si>
  <si>
    <t>130</t>
  </si>
  <si>
    <t>150</t>
  </si>
  <si>
    <t>160</t>
  </si>
  <si>
    <t>170</t>
  </si>
  <si>
    <t>180</t>
  </si>
  <si>
    <t>210</t>
  </si>
  <si>
    <t>220</t>
  </si>
  <si>
    <t>230</t>
  </si>
  <si>
    <t>240</t>
  </si>
  <si>
    <t>250</t>
  </si>
  <si>
    <t>260</t>
  </si>
  <si>
    <t>270</t>
  </si>
  <si>
    <t>290</t>
  </si>
  <si>
    <t>300</t>
  </si>
  <si>
    <t>310</t>
  </si>
  <si>
    <t>320</t>
  </si>
  <si>
    <t>030</t>
  </si>
  <si>
    <t>100</t>
  </si>
  <si>
    <t>140</t>
  </si>
  <si>
    <t>190</t>
  </si>
  <si>
    <t>200</t>
  </si>
  <si>
    <t>330</t>
  </si>
  <si>
    <t>340</t>
  </si>
  <si>
    <t>Of which: Residential real estate</t>
  </si>
  <si>
    <t>Central governments or central banks</t>
  </si>
  <si>
    <t>MARKET VALUE OF FINANCIAL COLLATERAL</t>
  </si>
  <si>
    <t>From Contractual Cross Product Netting</t>
  </si>
  <si>
    <t>BREAKDOWN OF EXPOSURE VALUE BY RISK WEIGHTS</t>
  </si>
  <si>
    <t>350</t>
  </si>
  <si>
    <t>360</t>
  </si>
  <si>
    <t>Of which: SME</t>
  </si>
  <si>
    <t>280</t>
  </si>
  <si>
    <t>370</t>
  </si>
  <si>
    <t>380</t>
  </si>
  <si>
    <t>390</t>
  </si>
  <si>
    <t>400</t>
  </si>
  <si>
    <t>12</t>
  </si>
  <si>
    <t>14</t>
  </si>
  <si>
    <t>CR SA Total</t>
  </si>
  <si>
    <t>ID</t>
  </si>
  <si>
    <t>Label</t>
  </si>
  <si>
    <t>Legal References &amp; Comments</t>
  </si>
  <si>
    <t>COLUMNS</t>
  </si>
  <si>
    <t>Original exposure pre conversion factors</t>
  </si>
  <si>
    <t>Colours used to highlight changes based on the current COREP framework published in January 2010</t>
  </si>
  <si>
    <t>CRD II amendments not included in January 2010 version</t>
  </si>
  <si>
    <t>Cell linked to CA</t>
  </si>
  <si>
    <t>Article 4 point 31 and Annex VIII part 1 points 3, 4, 7 to 10, 23, 24 and 25 of amended Directive 2006/48/EC. See CR SA template.</t>
  </si>
  <si>
    <t>Annex VIII part 3 points 26, 87 and 88 of amended Directive 2006/48/EC. See CR SA template.</t>
  </si>
  <si>
    <t>Securitisation positions which are debt securities and are eligible financial collateral according to Annex VIII part 1 point 7 of amended Directive 2006/48/EC and where the Financial Collateral Simple Method is used, shall be reported as inflows in this column. See CR SA template.</t>
  </si>
  <si>
    <t>Annex VIII part 3 point 3 of amended Directive 2006/48/EC. See CR SA template.</t>
  </si>
  <si>
    <t>Securitization positions according to Annex IX part 4 points 1, 2 lit (a), (b), 3, 4 and 5 of amended Directive 2006/48/EC.</t>
  </si>
  <si>
    <t>Annex IX part 4 point 2 lit (c) of amended Directive 2006/48/EC.</t>
  </si>
  <si>
    <t>Securitization positions according to annex IX part 4 points 1 to 5 of amended Directive 2006/48/EC.</t>
  </si>
  <si>
    <t>Annex IX part 4 point 35 of amended Directive 2006/48/EC.</t>
  </si>
  <si>
    <t>Rated position is defined in Annex IX part 1 point 1 of amended Directive 2006/48/EC, whereas CQS are envisaged in Annex IX part 4 points 6 (Tables 1 and 2) and 7 of amended Directive 2006/48/EC.</t>
  </si>
  <si>
    <t>Unrated position is defined in Annex IX part 1 point 1 of amended Directive 2006/48/EC.</t>
  </si>
  <si>
    <t>Annex IX part 4 points 9, 10, 11, 12 and 24 of amended Directive 2006/48/EC.</t>
  </si>
  <si>
    <t>Exposure value subject to the treatment specified in Annex IX part 4 point 11 of amended Directive 2006/48/EC.</t>
  </si>
  <si>
    <t>Article 122a, point 5 of amended Directive 2006/48/EC.</t>
  </si>
  <si>
    <t>For maturity mismatches in synthetic securitisations, as defined in Annex IX Part 2 point 7 of the amended Directive 2006/48/EC, should be included, except in the case of tranches subject to a risk weighting of 1250% where the amount to be reported is zero.</t>
  </si>
  <si>
    <t>Capital requirements derived from the risk weighted exposure amount without taking into account the provisions in Annex IX part 4 points 8 or 22 of amended Directive 2006/48/EC regarding the maximum risk-weighted exposure amounts.</t>
  </si>
  <si>
    <t>Total capital requirements subject to securitisation treatment after applying the cap as specified in Annex IX part 4 points 8 or 22 of amended Directive 2006/48/EC.</t>
  </si>
  <si>
    <t>Outstanding positions (at reporting date) according to CQS (envisaged for the SA in Annex IX, Part 4, point 6, Tables 1 and 2 of amended Directive 2006/48/EC) applied at origination date (inception).</t>
  </si>
  <si>
    <t>Article 4 point 41 of amended Directive 2006/48/EC.</t>
  </si>
  <si>
    <t xml:space="preserve">Article 100, paragraph 2 of amended Directive 2006/48/EC. Only relevant for originators in revolving exposure securitisations containing early amortisation provisions. </t>
  </si>
  <si>
    <t>Article 4 point 42 of amended Directive 2006/48/EC.</t>
  </si>
  <si>
    <t>Annex IX, part 4, point 2, lit (a) of amended Directive 2006/48/EC. See CR SA template</t>
  </si>
  <si>
    <t>Annex IX part 4 point 2 lit (c) and Annex IV of amended Directive 2006/48/EC. See CR SA template.</t>
  </si>
  <si>
    <t>Explicitly defined in Annex IX part 2 point 1b of amended Directive 2006/48/EC.</t>
  </si>
  <si>
    <t>Implicitly defined in Annex IX part 2 point 1b of amended Directive 2006/48/EC.</t>
  </si>
  <si>
    <t>Annex IX part 2 points 4 to 7 of amended Directive 2006/48/EC. Following these provisions the credit protection to the securitised exposures should be as there was no maturity mismatch.</t>
  </si>
  <si>
    <t xml:space="preserve">Annex VIII, part 3, point 33 of amended Directive 2006/48/EC. </t>
  </si>
  <si>
    <t xml:space="preserve">Annex VIII, part 3, point 84 of amended Directive 2006/48/EC. </t>
  </si>
  <si>
    <t xml:space="preserve">Securitisation positions held by the reporting institution, calculated according to Annex IX part 4 points 1, 2, 4 and 5 of amended Directive 2006/48/EC, without applying credit conversion factors and gross of value adjustments and provisions. </t>
  </si>
  <si>
    <t>Article 74 point 1 of amended Directive 2006/48/EC, Regulation (EC) 1606/2002 and Directive 86/635/EEC.</t>
  </si>
  <si>
    <t>Securitization positions according to Annex IX part 4 points 1, 2, 4 and 5 of amended Directive 2006/48/EC, without applying conversion factors.</t>
  </si>
  <si>
    <t>Article 4 point 30 and Annex VIII of amended Directive 2006/48/EC. See CR SA template.</t>
  </si>
  <si>
    <t>Annex IX part 4 of amended Directive 2006/48/EC without taking into account the provisions in Annex IX part 4 points 8 or 22 of amended Directive 2006/48/EC.</t>
  </si>
  <si>
    <t xml:space="preserve">Annex VIII of amended Directive 2006/48/EC. See CR IRB template. </t>
  </si>
  <si>
    <t xml:space="preserve">Annex VIII part 3 points 90 to 92 of amended Directive 2006/48/EC. See CR IRB template. </t>
  </si>
  <si>
    <t xml:space="preserve">Since the Financial Collateral Simple Method is not applicable, only funded credit protection according to Annex VIII part 1 points 23 to 25 of amended Directive 2006/48/EC. See CR IRB template. </t>
  </si>
  <si>
    <t xml:space="preserve">Annex VIII part 3 points 30 to 59 of amended Directive 2006/48/EC. See CR IRB template. </t>
  </si>
  <si>
    <t>Annex IX part 4 point 2 (c) of amended Directive 2006/48/EC.</t>
  </si>
  <si>
    <t>Securitization positions according to Annex IX part 4 points 1 to 5 of amended Directive 2006/48/EC.</t>
  </si>
  <si>
    <t>Annex IX part 4 points 74 and 75 of amended Directive 2006/48/EC.</t>
  </si>
  <si>
    <t>Annex IX part 4 points 46 (Tables 4 and 5) to 51 of amended Directive 2006/48/EC.</t>
  </si>
  <si>
    <t>Annex IX part 1 point 1 of amended Directive 2006/48/EC.</t>
  </si>
  <si>
    <t>Annex IX part 4 points 52 to 54 of amended Directive 2006/48/EC.</t>
  </si>
  <si>
    <t xml:space="preserve">The institution shall indicate the "effective risk weight" of the position when full protection has been received, according to Annex IX part 4 points 60, 61 and 63 to 67 of amended Directive 2006/48/EC. </t>
  </si>
  <si>
    <t>Annex IX part 4 points 58 and 59 of amended Directive 2006/48/EC.</t>
  </si>
  <si>
    <t>Annex IX part 4 points 43 and 44 of amended Directive 2006/48/EC.</t>
  </si>
  <si>
    <t xml:space="preserve">Annex VII part 1 point 36 and Annex IX part 4 points 72 and 73 of amended Directive 2006/48/EC. </t>
  </si>
  <si>
    <t>Annex IX part 4 of amended Directive 2006/48/EC without taking into account the provisions in annex IX part 4 point 44 of amended Directive 2006/48/EC.</t>
  </si>
  <si>
    <t>Capital requirements derived from the risk weighted exposure amount without taking into account the provisions in Annex IX part 4 point 45 of amended Directive 2006/48/EC regarding the maximum risk-weighted exposure amounts.</t>
  </si>
  <si>
    <t>Total capital requirements subject to securitisation treatment after applying the cap as specified in Annex IX part 4 point 45 of amended Directive 2006/48/EC.</t>
  </si>
  <si>
    <t>Outstanding positions (at reporting date) according to credit quality steps (envisaged for the IRB in Annex IX, Part 4, point 46, Tables 4 and 5 of amended Directive 2006/48/EC) applied at origination date (inception).</t>
  </si>
  <si>
    <t>Annex IX, part 4, point 2, lit (b) of amended Directive 2006/48/EC. See CR IRB template.</t>
  </si>
  <si>
    <t>Annex IX part 4 point 2 lit (c) and Annex IV of amended Directive 2006/48/EC. See CR IRB template.</t>
  </si>
  <si>
    <t>Article 4 points 37 and 38 of amended Directive 2006/48/EC.
Report the following abbreviations:
T - Traditional;
S - Synthetic</t>
  </si>
  <si>
    <t>Article 94 and Annex IX part 2 points 1a - 1d and 2a - 2d of amended Directive 2006/48/EC.
Report the following abbreviations:
SP - Securitisation positions; 
SE - Securitised exposures.</t>
  </si>
  <si>
    <t>Article 122a of amended Directive 2006/48/EC.</t>
  </si>
  <si>
    <t>Article 122a point 1 of amended Directive 2006/48/EC.
Report the following abbreviations:
A - Vertical slice; 
B - Revolving exposures;
C - On-balance sheet;
D - First loss.</t>
  </si>
  <si>
    <t>Article 122a point 1 of amended Directive 2006/48/EC.</t>
  </si>
  <si>
    <t>Article 4 points 41 (O) and 42 (S) of amended Directive 2006/48/EC.
Report the following abbreviations:
O - Originator; 
S - Sponsor;
I - Investor.</t>
  </si>
  <si>
    <t>Those that do not fit in the definition of Asset Backed Commercial Programmes in Annex IX part 1 point 1 of amended Directive 2006/48/EC.</t>
  </si>
  <si>
    <t xml:space="preserve">Annex IX part 4 point 49 of amended Directive 2006/48/EC.
Institutions applying the IRB approach to securitisation positions shall report the following letter code according to the relevant interval:
(a) N &lt; 6; 
(b) 6 ≤ N &lt; 34;
(c) 34 ≤ N ≤ 100; 
(d) 100 &lt; N ≤ 1000;
(e) N &gt; 1000. </t>
  </si>
  <si>
    <t xml:space="preserve">Annex IX part 4 point 53 of amended Directive 2006/48/EC. It is only applicable to institutions applying the Supervisory Formula Method. </t>
  </si>
  <si>
    <t xml:space="preserve">Annex IX part 4 point 2 lit (a) and (b) of amended Directive 2006/48/EC. See CR SEC SA and CR SEC IRB. </t>
  </si>
  <si>
    <t xml:space="preserve">Annex IX part 4 point 2 lit (c) and Annex IV of amended Directive 2006/48/EC. See CR SEC SA and CR SEC IRB. </t>
  </si>
  <si>
    <t>See full risk items in Annex II of amended Directive 2006/48/EC.</t>
  </si>
  <si>
    <t>‘IRS’ stands for Interest Rate Swaps, whereas ‘CRS’ stands for Currency Rate Swaps. Annex IV of amended Directive 2006/48/EC.</t>
  </si>
  <si>
    <t>Liquidity facilities (LF), defined in Annex IX part 1 point 1, must satisfy a list of six conditions established in Annex IX part 4 point 13 of amended Directive 2006/48/EC to be considered as eligible.</t>
  </si>
  <si>
    <t>Article 100 point 2 and Annex IX part 4 points 24 (SA) and 68 (IRB) of amended Directive 2006/48/EC.</t>
  </si>
  <si>
    <t>Annex IX, part 4, points 26 to 33 of amended Directive 2006/48/EC.</t>
  </si>
  <si>
    <t>Annex IX part 4 points 21, 26 and 27 of amended Directive 2006/48/EC. It shall be reported in percentage terms.</t>
  </si>
  <si>
    <t>When own estimates of LGD are not used: annex VIII part 3 points 79 to 82 of Directive 2006/48/EC.
When own estimates of LGD are used: those credit risk mitigants that comply with the criteria in annex VIII part 2 points 12 and 13 of Directive 2006/48/EC. To be reported in column 060 when the adjustment is not made in the LGD. When the adjustment is made in the LGD column 160 shall be used</t>
  </si>
  <si>
    <t>Of which: Arising from Counterparty Credit Risk</t>
  </si>
  <si>
    <t xml:space="preserve">(-) Value adjustments and provision associated with the original exposure </t>
  </si>
  <si>
    <t>Exposure net of value adjustments and provisions</t>
  </si>
  <si>
    <t>Unfunded credit protection: adjusted values (Ga)</t>
  </si>
  <si>
    <t>Guarantees</t>
  </si>
  <si>
    <t>Credit derivatives</t>
  </si>
  <si>
    <t>Funded credit protection</t>
  </si>
  <si>
    <t>Financial collateral: simple method</t>
  </si>
  <si>
    <t>Other funded credit protection</t>
  </si>
  <si>
    <t xml:space="preserve">(-) Total Outflows </t>
  </si>
  <si>
    <t>Total Inflows (+)</t>
  </si>
  <si>
    <t>Exposure assigned in the corresponding risk weight and exposure class after taking into account outflows and inflows due to CREDIT RISK MITIGATION (CRM) TECHNIQUES WITH SUBSTITUTION EFFECTS ON THE EXPOSURE</t>
  </si>
  <si>
    <t>Fully adjusted exposure value (E*)</t>
  </si>
  <si>
    <t>Breakdown of the fully adjusted exposure of off-balance sheet items by conversion factors</t>
  </si>
  <si>
    <t>Exposure value</t>
  </si>
  <si>
    <t>Risk weighted exposure amount</t>
  </si>
  <si>
    <t>Capital requirements</t>
  </si>
  <si>
    <t>Article 75 and 78 to 83 of Directive 2006/48/EC.</t>
  </si>
  <si>
    <t>ROWS</t>
  </si>
  <si>
    <t>On-balance sheet items</t>
  </si>
  <si>
    <t>Off-balance sheet items</t>
  </si>
  <si>
    <t>Of which: past due</t>
  </si>
  <si>
    <t>Without credit assessment by a nominated ECAI</t>
  </si>
  <si>
    <t>Secured by real estate</t>
  </si>
  <si>
    <t>Secured by commercial real estate</t>
  </si>
  <si>
    <t>For reporting those exposures not subject to the risk weights listed in the template, as a result of national discretion. Countries may require a further breakdown of this line.</t>
  </si>
  <si>
    <t>080-090</t>
  </si>
  <si>
    <t>Financial collateral: adjusted value (Cvam)</t>
  </si>
  <si>
    <t>Of which: Without credit assessment by a nominated ECAI</t>
  </si>
  <si>
    <t>Securities Financing Transactions</t>
  </si>
  <si>
    <t>Derivatives &amp; Long Settlement Transactions</t>
  </si>
  <si>
    <t>BREAKDOWN OF TOTAL EXPOSURES BY RISK WEIGHTS:</t>
  </si>
  <si>
    <t>Keep cells included in the current Guidelines =&gt; Proposal: KEEP</t>
  </si>
  <si>
    <t>Delete cells/text included in the current Guidelines</t>
  </si>
  <si>
    <r>
      <t xml:space="preserve">Cells not included in the current Guidelines =&gt; </t>
    </r>
    <r>
      <rPr>
        <b/>
        <sz val="10"/>
        <rFont val="Verdana"/>
        <family val="2"/>
      </rPr>
      <t>Proposal: INCLUDE</t>
    </r>
  </si>
  <si>
    <t>CR SA Details</t>
  </si>
  <si>
    <t>410</t>
  </si>
  <si>
    <t>420</t>
  </si>
  <si>
    <t>Of which: Equity</t>
  </si>
  <si>
    <t>Breakdown of total exposures by exposure classes</t>
  </si>
  <si>
    <t>The rows 230 -410 apply to CR SA Total only</t>
  </si>
  <si>
    <t>See Article 81 and Annex VI of amended Directive 2006/48/EC.</t>
  </si>
  <si>
    <t xml:space="preserve">Article 80 paragraphs 1 to 5 and 6 of amended Directive 2006/48/EC. </t>
  </si>
  <si>
    <t>Assets referred to in article 74 of amended Directive 2006/48/EC not included in any other category</t>
  </si>
  <si>
    <t>Items included in annex II of amended Directive 2006/48/EC except those included as Securities Financing Transactions &amp; Long Settlement Transactions or from Contractual Cross Product Netting</t>
  </si>
  <si>
    <t xml:space="preserve">Securities Financing Transactions (SFT), as defined in paragraph 17 of the Basle Committe document "The Application of Basel II to Trading Activities and the Treatment of Double Default Effects", includes: (i) Repurchase and reverse repurchase agreements as well as securities or commodities lending and borrowing transactions as defined in article 3 paragraph 1, lit (m) and (n) of amended Directive 2006/49/EC; (ii) margin lending transactions as defined in part 1 of annex III of amended Directive 2006/48/EC.
</t>
  </si>
  <si>
    <t>Derivatives included in Annex IV of amended Directive 2006/48/EC. 
Long Settlement Transactions as defined in part 1 of annex III, paragraph 4 of amended Directive 2006/48/EC.</t>
  </si>
  <si>
    <t xml:space="preserve">Exposures that due to the existence of a contractual cross product netting (as defined in part 1, point 12 of annex III of amended Directive 2006/48/EC) can not be assigned to either Derivatives or Securities Financing Transactions &amp; Long Settlement Transactions will be included under this category. </t>
  </si>
  <si>
    <t>Annex VI part 1 points 51 to 60 of amended Directive 2006/48/EC.</t>
  </si>
  <si>
    <t xml:space="preserve">Article 74 paragraph 1 of amended Directive 2006/48/EC. </t>
  </si>
  <si>
    <t>Credit risk mitigation techniques as defined in article 4 (30) of amended Directive 2006/48/EC that reduce the credit risk of an exposure or exposures via the substitution of exposures as defined below in Inflows and Outflows.</t>
  </si>
  <si>
    <t>Annex VIII part 3 points 87 to 89 of amended Directive 2006/48/EC.</t>
  </si>
  <si>
    <t>Unfunded Credit Protection as defined in article 4 (32) of amended Directive 2006/48/EC different from Credit Derivatives</t>
  </si>
  <si>
    <t>Annex VIII part 1 points 30 and 31 of amended Directive 2006/48/EC.</t>
  </si>
  <si>
    <t>Article 4 definition 31 of amended Directive 2006/48/EC and annex VIII part 1 points 3, 4, 7 to 10, 23, 24, 25 of amended Directive 2006/48/EC</t>
  </si>
  <si>
    <t>Annex VIII part 3 points 24 and 25 of amended Directive 2006/48/EC.</t>
  </si>
  <si>
    <t>Annex VIII part 3 points 79-82 of amended Directive 2006/48/EC.</t>
  </si>
  <si>
    <t xml:space="preserve">Annex VIII part 3 points 26, 87, 88, 90 to 92 of amended Directive 2006/48/EC. </t>
  </si>
  <si>
    <t>Annex VIII part 3 points 30 to 59 of amended Directive 2006/48/EC. It also includes credit linked notes (Annex VIII part 3 point 3 of amended Directive 2006/48/EC)</t>
  </si>
  <si>
    <t>Annex VIII part 4 point 7 of amended Directive 2006/48/EC. For trading book operations includes financial collateral and commodities eligible for trading book exposures according to annex II point 9 of amended Directive 2006/49/EC. The amount to be reported corresponds to Cvam= C*(1-Hc-Hfx)*(t-t*)/(T-t*), where for a definition of C, Hc, Hfx, t, T and t* see annex VIII parts 3 and 4 of amended Directive 2006/48/EC.</t>
  </si>
  <si>
    <t>Annex VIII part 3 points 22, 33 and 60 of amended Directive 2006/48/EC.</t>
  </si>
  <si>
    <t>Article 78 paragraph 1 of amended Directive 2006/48/EC and article 4 definition 28 of amended Directive 2006/48/EC. See also annex VIII part 3 points 26 and 60 of amended Directive 2006/48/EC.</t>
  </si>
  <si>
    <t>Annex VIII part 3 of amended Directive 2006/48/EC. Exposure value after taking into account value adjustments, all credit risk mitigants and credit conversion factors that is to be assigned to risk weights according to article 80 and annex VI part 1 of amended Directive 2006/48/EC.</t>
  </si>
  <si>
    <t>For Derivative instruments, repurchase transactions, securities or commodities lending or borrowing transactions, long settlement transactions and margin lending transactions subject to annex III of amended Directive 2006/48/EC,  the original exposure will correspond to the Exposure Value for Counterparty Credit Risk calculated according to the methods laid down in annex III parts 3, 4, 5, 6 and 7 of amended Directive 2006/48/EC.</t>
  </si>
  <si>
    <t>Article 79 paragraph 1 lit a) of amended Directive 2006/48/EC.</t>
  </si>
  <si>
    <t>Article 79 paragraph 1 lit b) of amended Directive 2006/48/EC.</t>
  </si>
  <si>
    <t>Article 79 paragraph 1 lit c) of amended Directive 2006/48/EC.</t>
  </si>
  <si>
    <t>Article 79 paragraph 1 lit d) of amended Directive 2006/48/EC.</t>
  </si>
  <si>
    <t>Article 79 paragraph 1 lit e) of amended Directive 2006/48/EC.</t>
  </si>
  <si>
    <t>Article 79 paragraph 1 lit f) of amended Directive 2006/48/EC.</t>
  </si>
  <si>
    <t>Article 79 paragraph 1 lit g) of amended Directive 2006/48/EC.</t>
  </si>
  <si>
    <t>Article 79 paragraph 1 lit h) of amended Directive 2006/48/EC.</t>
  </si>
  <si>
    <t>Article 79 paragraph 1 lit i) of amended Directive 2006/48/EC.</t>
  </si>
  <si>
    <t>Article 79 paragraph 1 lit j) of amended Directive 2006/48/EC.</t>
  </si>
  <si>
    <t>Article 79 paragraph 1 lit k) of amended Directive 2006/48/EC.</t>
  </si>
  <si>
    <t>Article 79 paragraph 1 lit l) of amended Directive 2006/48/EC.</t>
  </si>
  <si>
    <t>Article 79 paragraph 1 lit n) of amended Directive 2006/48/EC.</t>
  </si>
  <si>
    <t>Article 79 paragraph 1 lit o) of amended Directive 2006/48/EC.</t>
  </si>
  <si>
    <t>Article 79 paragraph 1 lit p) of amended Directive 2006/48/EC.</t>
  </si>
  <si>
    <t>Annex VI part 1 point 86 of amended Directive 2006/48/EC.</t>
  </si>
  <si>
    <t>Annex VI part 1 points 45 to 50 of amended Directive 2006/48/EC.</t>
  </si>
  <si>
    <t>Exposures under article 79 paragraph 1 lit i) of amended Directive 2006/48/EC that are subject to a 100% risk weight.</t>
  </si>
  <si>
    <t>CR IRB</t>
  </si>
  <si>
    <t>CREDIT AND COUNTERPARTY CREDIT RISKS AND FREE DELIVERIES: IRB APPROACH TO CAPITAL REQUIREMENTS</t>
  </si>
  <si>
    <t>IRB Exposure class:</t>
  </si>
  <si>
    <t>Own estimates of LGD and/or conversion factors:</t>
  </si>
  <si>
    <t>COUNTRY CODE</t>
  </si>
  <si>
    <t>INTERNAL RATING SYSTEM</t>
  </si>
  <si>
    <t>EXPOSURE AFTER CRM SUBSTITUTION EFFECTS PRE CONVERSION FACTORS</t>
  </si>
  <si>
    <t>EXPOSURE VALUE</t>
  </si>
  <si>
    <t>CREDIT RISK MITIGATION TECHNIQUES TAKEN INTO ACCOUNT IN LGD ESTIMATES EXCLUDING DOUBLE DEFAULT TREATMENT</t>
  </si>
  <si>
    <t>EXPOSURE WEIGHTED AVERAGE LGD (%)</t>
  </si>
  <si>
    <t>EXPOSURE-WEIGHTED AVERAGE MATURITY VALUE (DAYS)</t>
  </si>
  <si>
    <t>MEMORANDUM ITEMS:</t>
  </si>
  <si>
    <t>EXPECTED LOSS AMOUNT</t>
  </si>
  <si>
    <t>(-) VALUE ADJUSTMENTS AND PROVISIONS</t>
  </si>
  <si>
    <t>NUMBER OF OBLIGORS</t>
  </si>
  <si>
    <t>OF WHICH: OFF BALANCE SHEET ITEMS</t>
  </si>
  <si>
    <t>090=030+070+080</t>
  </si>
  <si>
    <t>…</t>
  </si>
  <si>
    <t>.....</t>
  </si>
  <si>
    <t>(b) This row will be available for the specialized lending, corporate and total exposure classes</t>
  </si>
  <si>
    <t>(a) Order from the lower to the higher according to the PD assigned to the obligor grade or pool. PD of obligors in default shall be 100%. Exposures subject to the alternative treatment for real estate collateral (only available when not using own estimates for the LGD) will not be assigned according to the PD of the obligor.</t>
  </si>
  <si>
    <t>Internal rating system</t>
  </si>
  <si>
    <t>Annex VII part 1 point 1 and annex VII part 4 points 1 and 2 of Directive 2006/48/EC.</t>
  </si>
  <si>
    <t>PD ASSIGNED TO THE OBLIGOR GRADE OR POOL</t>
  </si>
  <si>
    <t>See CR SA template</t>
  </si>
  <si>
    <t>040-080</t>
  </si>
  <si>
    <t>Credit risk mitigation techniques as defined in article 4 (30) of Directive 2006/48/EC that reduce the credit risk of an exposure or exposures via the substitution of exposures as defined below in Inflows and Outflows.</t>
  </si>
  <si>
    <t>Guarantees:</t>
  </si>
  <si>
    <t>070-080</t>
  </si>
  <si>
    <t>(-) Total Outflows</t>
  </si>
  <si>
    <t>Exposure after CRM substitution effects pre conversion factors</t>
  </si>
  <si>
    <t>Exposure assigned in the corresponding obligor grade or pool and exposure class after taking into account outflows and inflows due to CREDIT RISK MITIGATION (CRM) TECHNIQUES WITH SUBSTITUTION EFFECTS ON THE EXPOSURE</t>
  </si>
  <si>
    <t>10, 12</t>
  </si>
  <si>
    <t>See legal references &amp; comments for rows</t>
  </si>
  <si>
    <t>Annex VII part 3 of Directive 2006/48/EC except points 12 and 13 and Annex VIII part 3 point 69 of Directive 2006/48/EC.</t>
  </si>
  <si>
    <t>13-19</t>
  </si>
  <si>
    <t>See column 040</t>
  </si>
  <si>
    <t>See column 050</t>
  </si>
  <si>
    <t>See column 060</t>
  </si>
  <si>
    <t xml:space="preserve">Eligible financial collateral </t>
  </si>
  <si>
    <t>17-19</t>
  </si>
  <si>
    <t>Other eligible collateral</t>
  </si>
  <si>
    <t>Real estate</t>
  </si>
  <si>
    <t>Other physical collateral</t>
  </si>
  <si>
    <t>Receivables</t>
  </si>
  <si>
    <t>SUBJECT TO DOUBLE  DEFAULT TREATMENT: UNFUNDED CREDIT PROTECTION</t>
  </si>
  <si>
    <t>Annex VII part 2 points 12 to 16 of Directive 2006/48/EC. The exposure value (column 11) shall be used for the calculation of the exposure-weighted averages.</t>
  </si>
  <si>
    <t>For Central governments and Central Banks, Corporate and Institutions see annex VII part 1 points 3 and 4 of Directive 2006/48/EC. For Retail see see annex VII part 1 point 10 of Directive 2006/48/EC.</t>
  </si>
  <si>
    <t>Article 75 (a) of Directive 2006/48/EC.</t>
  </si>
  <si>
    <t xml:space="preserve">For the definition of Expected Loss see Article 4 paragraph 29 of Directive 2006/48/EC, for calculation see Annex VII part 1 point from 29 to 35 of Directive 2006/48/EC. </t>
  </si>
  <si>
    <t>Annex VII part 1 point 36 of Directive 2006/48/EC.</t>
  </si>
  <si>
    <t>Annex VII part 4 points 19, 22 and 24 of Directive 2006/48/EC.</t>
  </si>
  <si>
    <t>Exposures assigned to obligor grade or pool</t>
  </si>
  <si>
    <t xml:space="preserve">SPECIALIZED LENDING SLOTTING CRITERIA </t>
  </si>
  <si>
    <t>Annex VII part 1 point 6 of Directive 2006/48/EC. This only applies to the corporate exposure class</t>
  </si>
  <si>
    <t>Of which: In category 1</t>
  </si>
  <si>
    <t>Annex VII part 1 point 6 table 1 of Directive 2006/48/EC.</t>
  </si>
  <si>
    <t>ALTERNATIVE TREATMENT: SECURED BY REAL ESTATE</t>
  </si>
  <si>
    <t xml:space="preserve">Articles 92 and 93, annex VIII part 3 points 73 to 75 of Directive 2006/48/EC. </t>
  </si>
  <si>
    <t>EXPOSURES FROM FREE DELIVERIES APPLYING RISK WEIGHTS UNDER THE ALTERNATIVE TREATMENT OR 100% AND OTHER EXPOSURES SUBJECT TO RISK WEIGHTS</t>
  </si>
  <si>
    <t>DILUTION RISK: TOTAL PURCHASED RECEIVABLES</t>
  </si>
  <si>
    <t>See article 4 (24) of Directive 2006/48/EC for a definition of dilution risk. For calculation of risk weight for dilution risk see annex VII part 1 point 28 of Directive 2006/48/EC.</t>
  </si>
  <si>
    <t>OTHER</t>
  </si>
  <si>
    <t>Own estimates of LGD and/or credit conversion factors</t>
  </si>
  <si>
    <t>IRB  EXPOSURE CLASSES</t>
  </si>
  <si>
    <t xml:space="preserve"> IRB exposure classes will comprise those cited below plus the "Total". In principle, for Institutions applying only to part of their exposures the SA, the IRB exposure classes' breakdown will apply.</t>
  </si>
  <si>
    <t>CENTRAL GOVERNMENT AND CENTRAL BANKS</t>
  </si>
  <si>
    <t>Article 86, paragraph 1 lit a) of Directive 2006/48/EC.</t>
  </si>
  <si>
    <t>INSTITUTIONS</t>
  </si>
  <si>
    <t>Article 86, paragraph 1 lit b) of Directive 2006/48/EC.</t>
  </si>
  <si>
    <t>CORPORATES - SPECIALIZED LENDING</t>
  </si>
  <si>
    <t>Article 86, paragraph 1 lit c) of Directive 2006/48/EC in conjunction with Article 86 paragraph 6 of Directive 2006/48/EC</t>
  </si>
  <si>
    <t>CORPORATES - SME</t>
  </si>
  <si>
    <t>SME stands for companies for which the criteria in annex VII part 1 point 5 of Directive 2006/48/EC for size adjustment are satisfied.</t>
  </si>
  <si>
    <t>CORPORATES - Other</t>
  </si>
  <si>
    <t>Retail - Secured by real estate SME</t>
  </si>
  <si>
    <t>Article 86, paragraph 1 lit d) of Directive 2006/48/EC in conjunction with Annex VII part 1 points 10 to 16 of Directive 2006/48/EC.
SME according to Article 86 paragraph 4 (a) of Directive 2006/48/EC.</t>
  </si>
  <si>
    <t>Retail - Secured by real estate non-SME</t>
  </si>
  <si>
    <t>Article 86, paragraph 1 lit d) of Directive 2006/48/EC in conjunction with Annex VII part 1 points 10 to 16 of Directive 2006/48/EC.</t>
  </si>
  <si>
    <t>Retail - Qualifying revolving</t>
  </si>
  <si>
    <t>Retail - Other SME</t>
  </si>
  <si>
    <t>Retail - Other non-SME</t>
  </si>
  <si>
    <t>Annex VII part 4 points 59 to 72 of Directive 2006/48/EC.
For each individual grade or pool the PD assigned to the specific obligor grade or pool should be reported. 
For figures corresponding to an aggregation of obligor grades or pools (e.g. 1. Total Exposures, On balance sheet items, Off balance sheet items, ..., 1.1 Exposures assigned to obligor grades, 1.5 Dilution Risk) the exposure weighted average of the PDs assigned to the obligor grades or pools included in the aggregation should be provided. The exposure value (column 11) shall be used for the calculation of the exposure-weighted averages.</t>
  </si>
  <si>
    <t>Article 74 paragraph 1 of Directive 2006/48/EC. Exposure value without taking into account value adjustments and provisions, conversion factors and the effect of credit risk mitigation techniques except in the case of Funded Credit Protection in the form of master netting agreements.
Annex VII part 3 points 1 to 13 of Directive 2006/48/EC except: 3 (effect of on balance sheet netting to be reported separatedly as Funded Credit Protection) , 9, 10, 11 (application of credit conversion factors to be provided separatedly).
Exposures that qualify for the double default treatment will be classified according to the PD of the obligor.</t>
  </si>
  <si>
    <t>CR SEC Details</t>
  </si>
  <si>
    <t>INTERNAL CODE</t>
  </si>
  <si>
    <t>IDENTIFIER OF THE SECURITISATION</t>
  </si>
  <si>
    <t>IDENTIFIER OF THE ORIGINATOR</t>
  </si>
  <si>
    <t xml:space="preserve">SECURITISATION TYPE:
(TRADITIONAL / SYNTHETIC)    </t>
  </si>
  <si>
    <t>ACCOUNTING TREATMENT: Securitised assets are kept  or removed from the balance sheet?</t>
  </si>
  <si>
    <t>SOLVENCY TREATMENT: Securitisation positions or securitised exposures ?</t>
  </si>
  <si>
    <t>RETENTION</t>
  </si>
  <si>
    <t>NON ABCP PROGRAMMES</t>
  </si>
  <si>
    <t>SECURITISED EXPOSURES ORIGINATED</t>
  </si>
  <si>
    <t>SECURITISATION STRUCTURE</t>
  </si>
  <si>
    <t>SECURITISATION POSITIONS (ORIGINAL EXPOSURE PRE CONVERSION FACTORS)</t>
  </si>
  <si>
    <t>MEMORANDUM ITEMS: EXCESS SPREAD</t>
  </si>
  <si>
    <t>CODE OF THE ORIGINATOR</t>
  </si>
  <si>
    <t>Type of retention applied</t>
  </si>
  <si>
    <t>% of retention at reporting date</t>
  </si>
  <si>
    <t>ORIGINATION DATE 
(mm/yyyy)</t>
  </si>
  <si>
    <t>TOTAL AMOUNT OF SECURITISED EXPOSURES ORIGINATED AT ORIGINATION DATE</t>
  </si>
  <si>
    <t xml:space="preserve">TOTAL AMOUNT </t>
  </si>
  <si>
    <t>INSTITUTION'S SHARE
(%)</t>
  </si>
  <si>
    <t>TYPE</t>
  </si>
  <si>
    <t>APPROACH APPLIED (SA/IRB/MIX)</t>
  </si>
  <si>
    <t>NUMBER OF EXPOSURES</t>
  </si>
  <si>
    <t xml:space="preserve"> ELGD (%)    </t>
  </si>
  <si>
    <t>OWN FUNDS REQUIREMENTS BEFORE SECURITISATION (%)</t>
  </si>
  <si>
    <t>ON-BALANCE SHEET ITEMS</t>
  </si>
  <si>
    <t>OFF-BALANCE SHEET ITEMS AND DERIVATIVES</t>
  </si>
  <si>
    <t>EARLY AMORTISATION</t>
  </si>
  <si>
    <t>SENIOR</t>
  </si>
  <si>
    <t xml:space="preserve">MEZZANINE </t>
  </si>
  <si>
    <t xml:space="preserve">FIRST LOSS </t>
  </si>
  <si>
    <t>DIRECT CREDIT SUBSTITUTES</t>
  </si>
  <si>
    <t>IRS / CRS</t>
  </si>
  <si>
    <t>ELIGIBLE LIQUIDITY FACILITIES</t>
  </si>
  <si>
    <t>CONTROLLED? (yes/No)</t>
  </si>
  <si>
    <t>CONVERSION FACTOR APPLIED</t>
  </si>
  <si>
    <t>BASIS POINTS</t>
  </si>
  <si>
    <t>RESERVE ACCUMULATED</t>
  </si>
  <si>
    <t>TRAPPING POINT / TRIGGERS FOR EARLY AMORTISATION</t>
  </si>
  <si>
    <t>RATED</t>
  </si>
  <si>
    <t>UNRATED</t>
  </si>
  <si>
    <t>NEW</t>
  </si>
  <si>
    <t>...</t>
  </si>
  <si>
    <r>
      <t xml:space="preserve">CREDIT RISK: DETAILED INFORMATION ON SECURITISATIONS </t>
    </r>
    <r>
      <rPr>
        <b/>
        <strike/>
        <sz val="16"/>
        <color indexed="10"/>
        <rFont val="Verdana"/>
        <family val="2"/>
      </rPr>
      <t>BY ORIGINATORS AND SPONSORS</t>
    </r>
  </si>
  <si>
    <r>
      <t>Solvency treatment</t>
    </r>
    <r>
      <rPr>
        <sz val="14"/>
        <rFont val="Verdana"/>
        <family val="2"/>
      </rPr>
      <t>: Trading Book / Banking book?</t>
    </r>
  </si>
  <si>
    <r>
      <t xml:space="preserve">ROLE OF THE INSTITUTION:
(ORIGINATOR / SPONSOR </t>
    </r>
    <r>
      <rPr>
        <sz val="14"/>
        <color indexed="10"/>
        <rFont val="Verdana"/>
        <family val="2"/>
      </rPr>
      <t>/ INVESTOR</t>
    </r>
    <r>
      <rPr>
        <sz val="14"/>
        <rFont val="Verdana"/>
        <family val="2"/>
      </rPr>
      <t>)</t>
    </r>
  </si>
  <si>
    <r>
      <t xml:space="preserve">MEMORANDUM ITEMS: </t>
    </r>
    <r>
      <rPr>
        <sz val="14"/>
        <rFont val="Verdana"/>
        <family val="2"/>
      </rPr>
      <t>OFF-BALANCE SHEET ITEMS AND DERIVATIVES</t>
    </r>
  </si>
  <si>
    <r>
      <rPr>
        <strike/>
        <sz val="14"/>
        <color indexed="10"/>
        <rFont val="Verdana"/>
        <family val="2"/>
      </rPr>
      <t xml:space="preserve">MOST </t>
    </r>
    <r>
      <rPr>
        <sz val="14"/>
        <rFont val="Verdana"/>
        <family val="2"/>
      </rPr>
      <t>SENIOR</t>
    </r>
  </si>
  <si>
    <r>
      <t xml:space="preserve">OTHER </t>
    </r>
    <r>
      <rPr>
        <sz val="14"/>
        <color indexed="12"/>
        <rFont val="Verdana"/>
        <family val="2"/>
      </rPr>
      <t>(including non-eligible LF)</t>
    </r>
  </si>
  <si>
    <t>Internal code used by the institution to identify the securitisation.</t>
  </si>
  <si>
    <t>Name or coding (e.g. ISIN) by which the securitisation is known in the market.</t>
  </si>
  <si>
    <t>Code (given by the supervisory authority) or, altenatively, the name of the institution.</t>
  </si>
  <si>
    <t xml:space="preserve">SECURITISATION TYPE: (TRADITIONAL / SYNTHETIC)    </t>
  </si>
  <si>
    <t>ACCOUNTING TREATMENT: Securitised assets are kept or removed from the balance sheet?</t>
  </si>
  <si>
    <t>Report the following abbreviations:
K - If totally kept; 
P - If partially removed; 
R - If totally removed.</t>
  </si>
  <si>
    <t>SOLVENCY TREATMENT: Securitisation positions or securitised exposures?</t>
  </si>
  <si>
    <t>ROLE OF THE INSTITUTION: (ORIGINATOR / SPONSOR / INVESTOR)</t>
  </si>
  <si>
    <t>NON-ABCP PROGRAMMES</t>
  </si>
  <si>
    <t>ORIGINATION DATE</t>
  </si>
  <si>
    <t>Report the date according to the following format: 'mm/yyyy'.</t>
  </si>
  <si>
    <t>See CR SEC SA and CR SEC IRB and Origination date above. In the case of multi-seller securitisations, only the amount corresponding to the reporting institution should be reported.</t>
  </si>
  <si>
    <t>120-190</t>
  </si>
  <si>
    <t>In the case of multi-seller securitisations, only the amount corresponding to the reporting institution should be reported.</t>
  </si>
  <si>
    <t>TOTAL AMOUNT</t>
  </si>
  <si>
    <t xml:space="preserve">See CR SEC SA and CR SEC IRB. </t>
  </si>
  <si>
    <t>INSTITUTION'S SHARE (%)</t>
  </si>
  <si>
    <t>In the case of multi-seller securitisations, institutions should report the share that the total amount of securitised exposures by them represents on the total securitised exposures of the securitisation.</t>
  </si>
  <si>
    <t>Report the following abbreviations:
SA - if Standardised Approach; 
IRB - if Internal Ratings Based Approach;
MIX- if a combination of both approaches (SA/IRB).</t>
  </si>
  <si>
    <t>Own funds requirements as if the securitised exposures were not securitised (as percentage of the total amount of securitised exposures) at inception date.</t>
  </si>
  <si>
    <t>200-250</t>
  </si>
  <si>
    <t>See CR SEC SA and CR SEC IRB. In the case of multi-seller securitisations, only the amount corresponding or attributed to the reporting institution should be reported.</t>
  </si>
  <si>
    <t>260-360</t>
  </si>
  <si>
    <t>See CR SEC SA and CR SEC IRB.</t>
  </si>
  <si>
    <t>OTHER (including non-eligible LF)</t>
  </si>
  <si>
    <t>Other off balance sheet items and derivatives not included above.</t>
  </si>
  <si>
    <t>EARLY AMORTISATION: CONVERSION FACTOR APPLIED</t>
  </si>
  <si>
    <t>370-390</t>
  </si>
  <si>
    <t>Basis Points</t>
  </si>
  <si>
    <t>It shall be be reported in terms of annual rate.</t>
  </si>
  <si>
    <t>Reserve Accumulated</t>
  </si>
  <si>
    <t>It shall be reported in absolute terms.</t>
  </si>
  <si>
    <t>Trapping Point / Triggers for Early Amortisation</t>
  </si>
  <si>
    <r>
      <t xml:space="preserve">TOTAL AMOUNT OF SECURITISED EXPOSURES </t>
    </r>
    <r>
      <rPr>
        <sz val="12"/>
        <rFont val="Verdana"/>
        <family val="2"/>
      </rPr>
      <t>AT ORIGINATION DATE</t>
    </r>
  </si>
  <si>
    <t>Report the following number codes (in case the pool consists of different types of assets, the institution should indicate the most important type):
(1) Residential mortgages; 
(2) Commercial mortgages;
(3) Credit card receivables; 
(4) Leasing;
(5) Loans to corporates or SMEs (treated as corporates); 
(6) Consumer loans;
(7) Trade receivables; 
(8) Securitisations;
(9) Other assets; 
(10) Covered bonds; 
(11) Other liabilities.</t>
  </si>
  <si>
    <t>When own estimates of LGD are not used: The Adjusted Value (Ga) as defined in annex VIII part 3 points 90 to 92  of Directive 2006/48/EC should be provided.
When Own estimates of LGD are used: Annex VII part 4 points from 96 to 102 of Directive 2006/48/EC. The nominal amount of the guarantee should be reported.</t>
  </si>
  <si>
    <t>When own estimates of LGD are not used: The Adjusted Value (Ga) as defined in annex VIII part 3 points 90 to 92 of Directive 2006/48/EC should be provided.
When Own estimates of LGD are used: Annex VII part 4 points from 96 to 104 of Directive 2006/48/EC. The nominal amount of the credit derivative should be reported. 
Credit derivatives will be reported in column 5 when the adjustment is not made in the LGD. When the adjustment is made in the LGD column 14 shall be used.</t>
  </si>
  <si>
    <t>When own estimates of LGD are not used: annex VIII part 3 points 90 of Directive 2006/48/EC.
When own estimates of LGD are used: For exposures to central government and central banks, institutions and corporates: Annex VII part 2 point 6 of Directive 2006/48/EC. For retail exposures Annex VII part 2 point 20 of Directive 2006/48/EC. 
Outflows correspond to the covered part of the Original Exposure pre conversion factors, that is deducted from the obligor's exposure class and, when relevant, risk weight or obligor grade or pool, and subsequently assigned to the protection provider's exposure class and, when relevant, risk weight or obligor grade or pool. This amount will be considered as an Inflow into the protection provider's exposure class and, when relevant, risk weights or obligor grades or pools.
Inflows and outflows within the same exposure classes and, when relevant,  risk weights, obligor grades or pools should also be considered.</t>
  </si>
  <si>
    <t>Excludes the CRM techniques that have an impact on LGDs as a result of the application of the substitution effect of CRM techniques taken into account in columns 6 to 10. 
When own estimates of LGD are not used: Annex VIII part 3 points 61, 68, 76, 77 and 78 of Directive 2006/48/EC.
When own estimates of LGD are used:
  - Regarding unfunded credit protection, for exposures to central government and central banks, institutions and corporates: Annex VII part 2 point 10 of Directive 2006/48/EC. For retail exposures Annex VII part 2 point 22 of Directive 2006/48/EC.
  - Regarding funded credit protection collateral taken into account in the LGD estimates according to points 77 and 78 of annex VII part 4 of Directive 2006/48/EC.</t>
  </si>
  <si>
    <t>(In fact, for all the columns)</t>
  </si>
  <si>
    <t>030=010+020</t>
  </si>
  <si>
    <t>100=030-080+090</t>
  </si>
  <si>
    <t>180=130-140-
0,8*150-0,5*160</t>
  </si>
  <si>
    <t>040-090</t>
  </si>
  <si>
    <t>040-050</t>
  </si>
  <si>
    <t>060-070</t>
  </si>
  <si>
    <t>110-120</t>
  </si>
  <si>
    <t>140-170</t>
  </si>
  <si>
    <t>010-130, 180-330</t>
  </si>
  <si>
    <t xml:space="preserve">010-030, 130-190, 320-330, </t>
  </si>
  <si>
    <t>CR SA Total only</t>
  </si>
  <si>
    <t>Common to Template=</t>
  </si>
  <si>
    <t>Select one:</t>
  </si>
  <si>
    <t>010-320</t>
  </si>
  <si>
    <t>-</t>
  </si>
  <si>
    <t xml:space="preserve">, </t>
  </si>
  <si>
    <t xml:space="preserve"> =  </t>
  </si>
  <si>
    <t>+</t>
  </si>
  <si>
    <t xml:space="preserve"> ≥ </t>
  </si>
  <si>
    <t xml:space="preserve"> = </t>
  </si>
  <si>
    <t>(FROM NOW ON, THE VALIDATIONS ARE BUILT WITH A DIFFERENT EXCEL SOLUTION, FOR TESTING PURPOSES ONLY)</t>
  </si>
  <si>
    <t xml:space="preserve">   ;     </t>
  </si>
  <si>
    <t>0010</t>
  </si>
  <si>
    <t>0020</t>
  </si>
  <si>
    <t>0030</t>
  </si>
  <si>
    <t>0040</t>
  </si>
  <si>
    <t>0050</t>
  </si>
  <si>
    <t>0060</t>
  </si>
  <si>
    <t>0070</t>
  </si>
  <si>
    <t>0080</t>
  </si>
  <si>
    <t>0090</t>
  </si>
  <si>
    <t>0100</t>
  </si>
  <si>
    <t>0110</t>
  </si>
  <si>
    <t>0130</t>
  </si>
  <si>
    <t>0140</t>
  </si>
  <si>
    <t>0150</t>
  </si>
  <si>
    <t>0160</t>
  </si>
  <si>
    <t>0170</t>
  </si>
  <si>
    <t>0180</t>
  </si>
  <si>
    <t>0190</t>
  </si>
  <si>
    <t>0200</t>
  </si>
  <si>
    <t>0210</t>
  </si>
  <si>
    <t>0220</t>
  </si>
  <si>
    <t>0230</t>
  </si>
  <si>
    <t>0240</t>
  </si>
  <si>
    <t>0250</t>
  </si>
  <si>
    <t>0260</t>
  </si>
  <si>
    <t>0270</t>
  </si>
  <si>
    <t>0280</t>
  </si>
  <si>
    <t>0290</t>
  </si>
  <si>
    <t>0300</t>
  </si>
  <si>
    <t>0310</t>
  </si>
  <si>
    <t>0320</t>
  </si>
  <si>
    <t>0330</t>
  </si>
  <si>
    <t>0350</t>
  </si>
  <si>
    <t>0360</t>
  </si>
  <si>
    <t>0370</t>
  </si>
  <si>
    <t>0380</t>
  </si>
  <si>
    <t>0390</t>
  </si>
  <si>
    <t>0400</t>
  </si>
  <si>
    <t>0410</t>
  </si>
  <si>
    <t>0420</t>
  </si>
  <si>
    <r>
      <t xml:space="preserve">0120 </t>
    </r>
    <r>
      <rPr>
        <i/>
        <strike/>
        <sz val="24"/>
        <color rgb="FFFF0000"/>
        <rFont val="Verdana"/>
        <family val="2"/>
      </rPr>
      <t>(a)</t>
    </r>
  </si>
  <si>
    <r>
      <t xml:space="preserve">0130 </t>
    </r>
    <r>
      <rPr>
        <i/>
        <strike/>
        <sz val="24"/>
        <color rgb="FFFF0000"/>
        <rFont val="Verdana"/>
        <family val="2"/>
      </rPr>
      <t>(a)</t>
    </r>
  </si>
  <si>
    <r>
      <t>0170</t>
    </r>
    <r>
      <rPr>
        <i/>
        <strike/>
        <sz val="24"/>
        <color rgb="FFFF0000"/>
        <rFont val="Verdana"/>
        <family val="2"/>
      </rPr>
      <t xml:space="preserve"> (a)</t>
    </r>
  </si>
  <si>
    <r>
      <t>0180</t>
    </r>
    <r>
      <rPr>
        <i/>
        <strike/>
        <sz val="24"/>
        <color rgb="FFFF0000"/>
        <rFont val="Verdana"/>
        <family val="2"/>
      </rPr>
      <t xml:space="preserve"> (a)</t>
    </r>
  </si>
  <si>
    <r>
      <t>0190</t>
    </r>
    <r>
      <rPr>
        <i/>
        <strike/>
        <sz val="24"/>
        <color rgb="FFFF0000"/>
        <rFont val="Verdana"/>
        <family val="2"/>
      </rPr>
      <t xml:space="preserve"> (a)</t>
    </r>
  </si>
  <si>
    <r>
      <t>0210</t>
    </r>
    <r>
      <rPr>
        <i/>
        <strike/>
        <sz val="24"/>
        <color rgb="FFFF0000"/>
        <rFont val="Verdana"/>
        <family val="2"/>
      </rPr>
      <t xml:space="preserve"> (a)</t>
    </r>
  </si>
  <si>
    <t>Columns</t>
  </si>
  <si>
    <t xml:space="preserve">Data Point </t>
  </si>
  <si>
    <t>0070-0220</t>
  </si>
  <si>
    <t>0120, 0160, 0200</t>
  </si>
  <si>
    <r>
      <t>200-310</t>
    </r>
    <r>
      <rPr>
        <sz val="14"/>
        <color rgb="FFFF0000"/>
        <rFont val="Verdana"/>
        <family val="2"/>
      </rPr>
      <t xml:space="preserve"> </t>
    </r>
    <r>
      <rPr>
        <strike/>
        <sz val="14"/>
        <color rgb="FFFF0000"/>
        <rFont val="Verdana"/>
        <family val="2"/>
      </rPr>
      <t>300</t>
    </r>
  </si>
  <si>
    <r>
      <t>280</t>
    </r>
    <r>
      <rPr>
        <sz val="14"/>
        <color rgb="FFFF0000"/>
        <rFont val="Verdana"/>
        <family val="2"/>
      </rPr>
      <t xml:space="preserve"> </t>
    </r>
    <r>
      <rPr>
        <strike/>
        <sz val="14"/>
        <color rgb="FFFF0000"/>
        <rFont val="Verdana"/>
        <family val="2"/>
      </rPr>
      <t>270</t>
    </r>
  </si>
  <si>
    <r>
      <t>320</t>
    </r>
    <r>
      <rPr>
        <sz val="14"/>
        <color rgb="FFFF0000"/>
        <rFont val="Verdana"/>
        <family val="2"/>
      </rPr>
      <t xml:space="preserve"> </t>
    </r>
    <r>
      <rPr>
        <strike/>
        <sz val="14"/>
        <color rgb="FFFF0000"/>
        <rFont val="Verdana"/>
        <family val="2"/>
      </rPr>
      <t>310</t>
    </r>
  </si>
  <si>
    <r>
      <t xml:space="preserve">330 </t>
    </r>
    <r>
      <rPr>
        <strike/>
        <sz val="14"/>
        <color rgb="FFFF0000"/>
        <rFont val="Verdana"/>
        <family val="2"/>
      </rPr>
      <t>320</t>
    </r>
  </si>
  <si>
    <r>
      <t xml:space="preserve">0230 </t>
    </r>
    <r>
      <rPr>
        <strike/>
        <sz val="11"/>
        <color rgb="FFFF0000"/>
        <rFont val="Verdana"/>
        <family val="2"/>
      </rPr>
      <t>0220</t>
    </r>
  </si>
  <si>
    <r>
      <t xml:space="preserve">0240-0420 </t>
    </r>
    <r>
      <rPr>
        <strike/>
        <sz val="11"/>
        <color rgb="FFFF0000"/>
        <rFont val="Verdana"/>
        <family val="2"/>
      </rPr>
      <t xml:space="preserve">0230-0410 </t>
    </r>
  </si>
  <si>
    <r>
      <t xml:space="preserve">00240 </t>
    </r>
    <r>
      <rPr>
        <strike/>
        <sz val="11"/>
        <color rgb="FFFF0000"/>
        <rFont val="Verdana"/>
        <family val="2"/>
      </rPr>
      <t>0230</t>
    </r>
  </si>
  <si>
    <r>
      <t xml:space="preserve">0250 </t>
    </r>
    <r>
      <rPr>
        <strike/>
        <sz val="11"/>
        <color rgb="FFFF0000"/>
        <rFont val="Verdana"/>
        <family val="2"/>
      </rPr>
      <t>0240</t>
    </r>
  </si>
  <si>
    <r>
      <t xml:space="preserve">0260 </t>
    </r>
    <r>
      <rPr>
        <strike/>
        <sz val="11"/>
        <color rgb="FFFF0000"/>
        <rFont val="Verdana"/>
        <family val="2"/>
      </rPr>
      <t>0250</t>
    </r>
  </si>
  <si>
    <r>
      <t xml:space="preserve">0270 </t>
    </r>
    <r>
      <rPr>
        <strike/>
        <sz val="11"/>
        <color rgb="FFFF0000"/>
        <rFont val="Verdana"/>
        <family val="2"/>
      </rPr>
      <t>0260</t>
    </r>
  </si>
  <si>
    <r>
      <t xml:space="preserve">0280 </t>
    </r>
    <r>
      <rPr>
        <strike/>
        <sz val="11"/>
        <color rgb="FFFF0000"/>
        <rFont val="Verdana"/>
        <family val="2"/>
      </rPr>
      <t>0270</t>
    </r>
  </si>
  <si>
    <r>
      <t xml:space="preserve">0290 </t>
    </r>
    <r>
      <rPr>
        <strike/>
        <sz val="11"/>
        <color rgb="FFFF0000"/>
        <rFont val="Verdana"/>
        <family val="2"/>
      </rPr>
      <t>0280</t>
    </r>
  </si>
  <si>
    <r>
      <t xml:space="preserve">0300 </t>
    </r>
    <r>
      <rPr>
        <strike/>
        <sz val="11"/>
        <color rgb="FFFF0000"/>
        <rFont val="Verdana"/>
        <family val="2"/>
      </rPr>
      <t>0290</t>
    </r>
  </si>
  <si>
    <r>
      <t xml:space="preserve">0310 </t>
    </r>
    <r>
      <rPr>
        <strike/>
        <sz val="11"/>
        <color rgb="FFFF0000"/>
        <rFont val="Verdana"/>
        <family val="2"/>
      </rPr>
      <t>0300</t>
    </r>
  </si>
  <si>
    <r>
      <t xml:space="preserve">0320 </t>
    </r>
    <r>
      <rPr>
        <strike/>
        <sz val="11"/>
        <color rgb="FFFF0000"/>
        <rFont val="Verdana"/>
        <family val="2"/>
      </rPr>
      <t>0310</t>
    </r>
  </si>
  <si>
    <r>
      <t xml:space="preserve">0330 </t>
    </r>
    <r>
      <rPr>
        <strike/>
        <sz val="11"/>
        <color rgb="FFFF0000"/>
        <rFont val="Verdana"/>
        <family val="2"/>
      </rPr>
      <t>0320</t>
    </r>
  </si>
  <si>
    <r>
      <t xml:space="preserve">0340 </t>
    </r>
    <r>
      <rPr>
        <strike/>
        <sz val="11"/>
        <color rgb="FFFF0000"/>
        <rFont val="Verdana"/>
        <family val="2"/>
      </rPr>
      <t>0330</t>
    </r>
  </si>
  <si>
    <r>
      <t xml:space="preserve">0350 </t>
    </r>
    <r>
      <rPr>
        <strike/>
        <sz val="11"/>
        <color rgb="FFFF0000"/>
        <rFont val="Verdana"/>
        <family val="2"/>
      </rPr>
      <t>0340</t>
    </r>
  </si>
  <si>
    <r>
      <t xml:space="preserve">0360 </t>
    </r>
    <r>
      <rPr>
        <strike/>
        <sz val="11"/>
        <color rgb="FFFF0000"/>
        <rFont val="Verdana"/>
        <family val="2"/>
      </rPr>
      <t>0350</t>
    </r>
  </si>
  <si>
    <r>
      <t xml:space="preserve">0370 </t>
    </r>
    <r>
      <rPr>
        <strike/>
        <sz val="11"/>
        <color rgb="FFFF0000"/>
        <rFont val="Verdana"/>
        <family val="2"/>
      </rPr>
      <t>0360</t>
    </r>
  </si>
  <si>
    <r>
      <t xml:space="preserve">0380 </t>
    </r>
    <r>
      <rPr>
        <strike/>
        <sz val="11"/>
        <color rgb="FFFF0000"/>
        <rFont val="Verdana"/>
        <family val="2"/>
      </rPr>
      <t>0370</t>
    </r>
  </si>
  <si>
    <r>
      <t xml:space="preserve">0390 </t>
    </r>
    <r>
      <rPr>
        <strike/>
        <sz val="11"/>
        <color rgb="FFFF0000"/>
        <rFont val="Verdana"/>
        <family val="2"/>
      </rPr>
      <t>0380</t>
    </r>
  </si>
  <si>
    <r>
      <t xml:space="preserve">0400 </t>
    </r>
    <r>
      <rPr>
        <strike/>
        <sz val="11"/>
        <color rgb="FFFF0000"/>
        <rFont val="Verdana"/>
        <family val="2"/>
      </rPr>
      <t>0390</t>
    </r>
  </si>
  <si>
    <r>
      <t xml:space="preserve">0410 </t>
    </r>
    <r>
      <rPr>
        <strike/>
        <sz val="11"/>
        <color rgb="FFFF0000"/>
        <rFont val="Verdana"/>
        <family val="2"/>
      </rPr>
      <t>0400</t>
    </r>
  </si>
  <si>
    <r>
      <t xml:space="preserve">0420 </t>
    </r>
    <r>
      <rPr>
        <strike/>
        <sz val="11"/>
        <color rgb="FFFF0000"/>
        <rFont val="Verdana"/>
        <family val="2"/>
      </rPr>
      <t>0410</t>
    </r>
  </si>
  <si>
    <t>row 0010 = row 0020+ row 0030+ row 0040+ row 0050+ row 0060</t>
  </si>
  <si>
    <t xml:space="preserve">row 0010 = row 0070+ row 0080+ row 0090+row 0100+ row 0110+ row 0140 + row 0150+ row 0160+ row 0200+ row 0220+ row 0230 </t>
  </si>
  <si>
    <t>row 0110 ≥ row 0120 + row 0130</t>
  </si>
  <si>
    <t>row 0150 ≥ row 0160 + row 0180</t>
  </si>
  <si>
    <t>(ERROR IN THE ORIGINAL: IT SHOULD BE "row 0160 ≥ row 0170 + row 0190"</t>
  </si>
  <si>
    <t>row 0150 ≥ row 0170</t>
  </si>
  <si>
    <t>(ERROR IN THE ORIGINAL: IT SHOULD BE "row 0160 ≥ row 0180"</t>
  </si>
  <si>
    <t>Row 0010 = row 0030</t>
  </si>
  <si>
    <t>Row 0010 = row 0230+ row 0240+ row 0250+ row 0260+ row 0270+ row 0280+ row 0290+row 0310+ row 0330+ row 0350+ row 0360+ row 0370+ row 0380+row 0390+ row 0400</t>
  </si>
  <si>
    <t>row 0290 ≥ row 0300</t>
  </si>
  <si>
    <t>row 0210 ≥ row 0320</t>
  </si>
  <si>
    <t>row 0330 ≥ row 0340</t>
  </si>
  <si>
    <t>(a)</t>
  </si>
  <si>
    <t>0120</t>
  </si>
  <si>
    <t>Exposures: Transactions subject to (arising from) counterparty credit risk</t>
  </si>
  <si>
    <t>EXAMPLE OF VALIDATIONS, FOR DIDACTIC PURPOSES ONLY</t>
  </si>
  <si>
    <t>0340</t>
  </si>
</sst>
</file>

<file path=xl/styles.xml><?xml version="1.0" encoding="utf-8"?>
<styleSheet xmlns="http://schemas.openxmlformats.org/spreadsheetml/2006/main">
  <fonts count="134">
    <font>
      <sz val="10"/>
      <name val="Arial"/>
    </font>
    <font>
      <sz val="10"/>
      <name val="Arial"/>
      <family val="2"/>
    </font>
    <font>
      <u/>
      <sz val="10"/>
      <color indexed="12"/>
      <name val="Arial"/>
      <family val="2"/>
    </font>
    <font>
      <sz val="10"/>
      <name val="Verdana"/>
      <family val="2"/>
    </font>
    <font>
      <b/>
      <sz val="28"/>
      <name val="Verdana"/>
      <family val="2"/>
    </font>
    <font>
      <b/>
      <sz val="32"/>
      <name val="Verdana"/>
      <family val="2"/>
    </font>
    <font>
      <b/>
      <sz val="36"/>
      <name val="Verdana"/>
      <family val="2"/>
    </font>
    <font>
      <sz val="24"/>
      <name val="Verdana"/>
      <family val="2"/>
    </font>
    <font>
      <sz val="12"/>
      <name val="Verdana"/>
      <family val="2"/>
    </font>
    <font>
      <b/>
      <sz val="22"/>
      <name val="Verdana"/>
      <family val="2"/>
    </font>
    <font>
      <b/>
      <sz val="26"/>
      <name val="Verdana"/>
      <family val="2"/>
    </font>
    <font>
      <sz val="16"/>
      <color indexed="10"/>
      <name val="Verdana"/>
      <family val="2"/>
    </font>
    <font>
      <sz val="23"/>
      <name val="Verdana"/>
      <family val="2"/>
    </font>
    <font>
      <sz val="22"/>
      <name val="Verdana"/>
      <family val="2"/>
    </font>
    <font>
      <sz val="22"/>
      <color indexed="10"/>
      <name val="Verdana"/>
      <family val="2"/>
    </font>
    <font>
      <sz val="26"/>
      <name val="Verdana"/>
      <family val="2"/>
    </font>
    <font>
      <sz val="16"/>
      <name val="Verdana"/>
      <family val="2"/>
    </font>
    <font>
      <b/>
      <sz val="30"/>
      <name val="Verdana"/>
      <family val="2"/>
    </font>
    <font>
      <sz val="14"/>
      <name val="Verdana"/>
      <family val="2"/>
    </font>
    <font>
      <sz val="18"/>
      <name val="Verdana"/>
      <family val="2"/>
    </font>
    <font>
      <i/>
      <sz val="26"/>
      <name val="Verdana"/>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0"/>
      <name val="Calibri"/>
      <family val="2"/>
    </font>
    <font>
      <sz val="10"/>
      <color indexed="17"/>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sz val="10"/>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b/>
      <sz val="11"/>
      <color indexed="8"/>
      <name val="Calibri"/>
      <family val="2"/>
    </font>
    <font>
      <sz val="11"/>
      <color indexed="60"/>
      <name val="Calibri"/>
      <family val="2"/>
    </font>
    <font>
      <sz val="10"/>
      <color indexed="10"/>
      <name val="Arial"/>
      <family val="2"/>
    </font>
    <font>
      <sz val="8"/>
      <name val="Calibri"/>
      <family val="2"/>
    </font>
    <font>
      <b/>
      <strike/>
      <sz val="28"/>
      <name val="Verdana"/>
      <family val="2"/>
    </font>
    <font>
      <strike/>
      <sz val="24"/>
      <name val="Verdana"/>
      <family val="2"/>
    </font>
    <font>
      <i/>
      <strike/>
      <sz val="26"/>
      <name val="Verdana"/>
      <family val="2"/>
    </font>
    <font>
      <strike/>
      <sz val="18"/>
      <name val="Verdana"/>
      <family val="2"/>
    </font>
    <font>
      <strike/>
      <sz val="10"/>
      <name val="Verdana"/>
      <family val="2"/>
    </font>
    <font>
      <strike/>
      <sz val="36"/>
      <color indexed="10"/>
      <name val="Verdana"/>
      <family val="2"/>
    </font>
    <font>
      <strike/>
      <sz val="11"/>
      <color indexed="10"/>
      <name val="Calibri"/>
      <family val="2"/>
    </font>
    <font>
      <sz val="24"/>
      <color indexed="8"/>
      <name val="Calibri"/>
      <family val="2"/>
    </font>
    <font>
      <sz val="8"/>
      <name val="Arial"/>
      <family val="2"/>
    </font>
    <font>
      <b/>
      <u/>
      <sz val="14"/>
      <color indexed="12"/>
      <name val="Verdana"/>
      <family val="2"/>
    </font>
    <font>
      <sz val="11"/>
      <name val="Verdana"/>
      <family val="2"/>
    </font>
    <font>
      <b/>
      <sz val="14"/>
      <name val="Verdana"/>
      <family val="2"/>
    </font>
    <font>
      <b/>
      <sz val="16"/>
      <name val="Verdana"/>
      <family val="2"/>
    </font>
    <font>
      <b/>
      <i/>
      <sz val="10"/>
      <name val="Verdana"/>
      <family val="2"/>
    </font>
    <font>
      <sz val="10"/>
      <color indexed="10"/>
      <name val="Verdana"/>
      <family val="2"/>
    </font>
    <font>
      <b/>
      <sz val="10"/>
      <name val="Verdana"/>
      <family val="2"/>
    </font>
    <font>
      <sz val="10"/>
      <color indexed="40"/>
      <name val="Verdana"/>
      <family val="2"/>
    </font>
    <font>
      <sz val="10"/>
      <color indexed="48"/>
      <name val="Verdana"/>
      <family val="2"/>
    </font>
    <font>
      <b/>
      <sz val="20"/>
      <name val="Verdana"/>
      <family val="2"/>
    </font>
    <font>
      <sz val="28"/>
      <name val="Verdana"/>
      <family val="2"/>
    </font>
    <font>
      <strike/>
      <sz val="14"/>
      <name val="Verdana"/>
      <family val="2"/>
    </font>
    <font>
      <sz val="18"/>
      <color indexed="8"/>
      <name val="Verdana"/>
      <family val="2"/>
    </font>
    <font>
      <sz val="14"/>
      <color indexed="23"/>
      <name val="Verdana"/>
      <family val="2"/>
    </font>
    <font>
      <b/>
      <sz val="18"/>
      <name val="Verdana"/>
      <family val="2"/>
    </font>
    <font>
      <sz val="11"/>
      <color indexed="10"/>
      <name val="Verdana"/>
      <family val="2"/>
    </font>
    <font>
      <sz val="20"/>
      <name val="Verdana"/>
      <family val="2"/>
    </font>
    <font>
      <b/>
      <sz val="24"/>
      <name val="Verdana"/>
      <family val="2"/>
    </font>
    <font>
      <sz val="36"/>
      <name val="Verdana"/>
      <family val="2"/>
    </font>
    <font>
      <b/>
      <sz val="16"/>
      <color indexed="81"/>
      <name val="Tahoma"/>
      <family val="2"/>
    </font>
    <font>
      <sz val="16"/>
      <color indexed="81"/>
      <name val="Tahoma"/>
      <family val="2"/>
    </font>
    <font>
      <b/>
      <sz val="11"/>
      <name val="Verdana"/>
      <family val="2"/>
    </font>
    <font>
      <b/>
      <u/>
      <sz val="20"/>
      <color indexed="12"/>
      <name val="Verdana"/>
      <family val="2"/>
    </font>
    <font>
      <sz val="14"/>
      <color indexed="8"/>
      <name val="Calibri"/>
      <family val="2"/>
    </font>
    <font>
      <sz val="14"/>
      <name val="Calibri"/>
      <family val="2"/>
    </font>
    <font>
      <sz val="12"/>
      <color indexed="10"/>
      <name val="Verdana"/>
      <family val="2"/>
    </font>
    <font>
      <strike/>
      <sz val="12"/>
      <name val="Verdana"/>
      <family val="2"/>
    </font>
    <font>
      <b/>
      <sz val="12"/>
      <name val="Verdana"/>
      <family val="2"/>
    </font>
    <font>
      <b/>
      <sz val="28"/>
      <color indexed="8"/>
      <name val="Verdana"/>
      <family val="2"/>
    </font>
    <font>
      <b/>
      <strike/>
      <sz val="24"/>
      <color indexed="8"/>
      <name val="Verdana"/>
      <family val="2"/>
    </font>
    <font>
      <b/>
      <sz val="24"/>
      <color indexed="8"/>
      <name val="Verdana"/>
      <family val="2"/>
    </font>
    <font>
      <b/>
      <sz val="20"/>
      <color indexed="8"/>
      <name val="Verdana"/>
      <family val="2"/>
    </font>
    <font>
      <b/>
      <sz val="26"/>
      <color indexed="8"/>
      <name val="Verdana"/>
      <family val="2"/>
    </font>
    <font>
      <sz val="10"/>
      <color indexed="8"/>
      <name val="Verdana"/>
      <family val="2"/>
    </font>
    <font>
      <sz val="17"/>
      <color indexed="8"/>
      <name val="Verdana"/>
      <family val="2"/>
    </font>
    <font>
      <sz val="20"/>
      <color indexed="8"/>
      <name val="Verdana"/>
      <family val="2"/>
    </font>
    <font>
      <sz val="17"/>
      <color indexed="48"/>
      <name val="Verdana"/>
      <family val="2"/>
    </font>
    <font>
      <b/>
      <sz val="22"/>
      <color indexed="8"/>
      <name val="Verdana"/>
      <family val="2"/>
    </font>
    <font>
      <sz val="22"/>
      <color indexed="8"/>
      <name val="Verdana"/>
      <family val="2"/>
    </font>
    <font>
      <sz val="14"/>
      <color indexed="8"/>
      <name val="Verdana"/>
      <family val="2"/>
    </font>
    <font>
      <b/>
      <u/>
      <sz val="16"/>
      <color indexed="12"/>
      <name val="Verdana"/>
      <family val="2"/>
    </font>
    <font>
      <b/>
      <strike/>
      <sz val="16"/>
      <color indexed="10"/>
      <name val="Verdana"/>
      <family val="2"/>
    </font>
    <font>
      <sz val="14"/>
      <color indexed="10"/>
      <name val="Verdana"/>
      <family val="2"/>
    </font>
    <font>
      <sz val="14"/>
      <color indexed="12"/>
      <name val="Verdana"/>
      <family val="2"/>
    </font>
    <font>
      <strike/>
      <sz val="14"/>
      <color indexed="10"/>
      <name val="Verdana"/>
      <family val="2"/>
    </font>
    <font>
      <b/>
      <strike/>
      <sz val="14"/>
      <name val="Verdana"/>
      <family val="2"/>
    </font>
    <font>
      <strike/>
      <sz val="11"/>
      <name val="Verdana"/>
      <family val="2"/>
    </font>
    <font>
      <b/>
      <sz val="14"/>
      <color indexed="81"/>
      <name val="Tahoma"/>
      <family val="2"/>
    </font>
    <font>
      <sz val="14"/>
      <color indexed="81"/>
      <name val="Tahoma"/>
      <family val="2"/>
    </font>
    <font>
      <b/>
      <sz val="26"/>
      <color indexed="10"/>
      <name val="Verdana"/>
      <family val="2"/>
    </font>
    <font>
      <sz val="48"/>
      <name val="Verdana"/>
      <family val="2"/>
    </font>
    <font>
      <i/>
      <sz val="16"/>
      <name val="Verdana"/>
      <family val="2"/>
    </font>
    <font>
      <b/>
      <i/>
      <sz val="10"/>
      <name val="Arial"/>
      <family val="2"/>
    </font>
    <font>
      <sz val="8"/>
      <color indexed="81"/>
      <name val="Tahoma"/>
      <family val="2"/>
    </font>
    <font>
      <b/>
      <sz val="8"/>
      <color indexed="81"/>
      <name val="Tahoma"/>
      <family val="2"/>
    </font>
    <font>
      <sz val="28"/>
      <color indexed="81"/>
      <name val="Tahoma"/>
      <family val="2"/>
    </font>
    <font>
      <sz val="24"/>
      <color indexed="10"/>
      <name val="Verdana"/>
      <family val="2"/>
    </font>
    <font>
      <sz val="28"/>
      <color indexed="8"/>
      <name val="Calibri"/>
      <family val="2"/>
    </font>
    <font>
      <b/>
      <sz val="28"/>
      <color indexed="8"/>
      <name val="Calibri"/>
      <family val="2"/>
    </font>
    <font>
      <sz val="26"/>
      <color indexed="81"/>
      <name val="Tahoma"/>
      <family val="2"/>
    </font>
    <font>
      <sz val="10"/>
      <color rgb="FFFF0000"/>
      <name val="Arial"/>
      <family val="2"/>
    </font>
    <font>
      <sz val="10"/>
      <color theme="0" tint="-0.14999847407452621"/>
      <name val="Arial"/>
      <family val="2"/>
    </font>
    <font>
      <sz val="10"/>
      <color theme="0" tint="-0.14999847407452621"/>
      <name val="Calibri"/>
      <family val="2"/>
    </font>
    <font>
      <b/>
      <sz val="10"/>
      <name val="Arial"/>
      <family val="2"/>
    </font>
    <font>
      <i/>
      <sz val="10"/>
      <color theme="0" tint="-0.14999847407452621"/>
      <name val="Arial"/>
      <family val="2"/>
    </font>
    <font>
      <sz val="14"/>
      <color rgb="FFFF0000"/>
      <name val="Verdana"/>
      <family val="2"/>
    </font>
    <font>
      <b/>
      <sz val="23"/>
      <name val="Verdana"/>
      <family val="2"/>
    </font>
    <font>
      <b/>
      <sz val="22"/>
      <color indexed="10"/>
      <name val="Verdana"/>
      <family val="2"/>
    </font>
    <font>
      <b/>
      <strike/>
      <sz val="22"/>
      <name val="Verdana"/>
      <family val="2"/>
    </font>
    <font>
      <b/>
      <i/>
      <sz val="22"/>
      <name val="Verdana"/>
      <family val="2"/>
    </font>
    <font>
      <strike/>
      <sz val="11"/>
      <color rgb="FFFF0000"/>
      <name val="Verdana"/>
      <family val="2"/>
    </font>
    <font>
      <i/>
      <strike/>
      <sz val="24"/>
      <color rgb="FFFF0000"/>
      <name val="Verdana"/>
      <family val="2"/>
    </font>
    <font>
      <strike/>
      <sz val="14"/>
      <color rgb="FFFF0000"/>
      <name val="Verdana"/>
      <family val="2"/>
    </font>
    <font>
      <b/>
      <sz val="20"/>
      <color indexed="10"/>
      <name val="Verdana"/>
      <family val="2"/>
    </font>
    <font>
      <b/>
      <strike/>
      <sz val="20"/>
      <name val="Verdana"/>
      <family val="2"/>
    </font>
    <font>
      <b/>
      <i/>
      <sz val="14"/>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17"/>
        <bgColor indexed="64"/>
      </patternFill>
    </fill>
    <fill>
      <patternFill patternType="solid">
        <fgColor indexed="23"/>
        <bgColor indexed="64"/>
      </patternFill>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s>
  <cellStyleXfs count="10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37" fillId="3" borderId="0" applyNumberFormat="0" applyBorder="0" applyAlignment="0" applyProtection="0"/>
    <xf numFmtId="0" fontId="23" fillId="7" borderId="1" applyNumberFormat="0" applyAlignment="0" applyProtection="0"/>
    <xf numFmtId="0" fontId="25" fillId="20" borderId="1" applyNumberFormat="0" applyAlignment="0" applyProtection="0"/>
    <xf numFmtId="0" fontId="28" fillId="21" borderId="2" applyNumberFormat="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6" fillId="21" borderId="2" applyNumberFormat="0" applyAlignment="0" applyProtection="0"/>
    <xf numFmtId="0" fontId="43" fillId="0" borderId="0" applyNumberFormat="0" applyFill="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27" fillId="0" borderId="6" applyNumberFormat="0" applyFill="0" applyAlignment="0" applyProtection="0"/>
    <xf numFmtId="0" fontId="38" fillId="7" borderId="1" applyNumberFormat="0" applyAlignment="0" applyProtection="0"/>
    <xf numFmtId="0" fontId="39" fillId="22" borderId="7" applyNumberFormat="0" applyFont="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4" fillId="4" borderId="0" applyNumberFormat="0" applyBorder="0" applyAlignment="0" applyProtection="0"/>
    <xf numFmtId="0" fontId="40" fillId="20" borderId="8" applyNumberFormat="0" applyAlignment="0" applyProtection="0"/>
    <xf numFmtId="0" fontId="36"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6"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39" fillId="0" borderId="0"/>
    <xf numFmtId="0" fontId="1" fillId="0" borderId="0"/>
    <xf numFmtId="0" fontId="1" fillId="0" borderId="0"/>
    <xf numFmtId="0" fontId="1"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39" fillId="22" borderId="7" applyNumberFormat="0" applyFont="0" applyAlignment="0" applyProtection="0"/>
    <xf numFmtId="0" fontId="45" fillId="0" borderId="9" applyNumberFormat="0" applyFill="0" applyAlignment="0" applyProtection="0"/>
    <xf numFmtId="0" fontId="40" fillId="20" borderId="8" applyNumberFormat="0" applyAlignment="0" applyProtection="0"/>
    <xf numFmtId="0" fontId="37" fillId="3" borderId="0" applyNumberFormat="0" applyBorder="0" applyAlignment="0" applyProtection="0"/>
    <xf numFmtId="0" fontId="46" fillId="23" borderId="0" applyNumberFormat="0" applyBorder="0" applyAlignment="0" applyProtection="0"/>
    <xf numFmtId="0" fontId="1" fillId="0" borderId="0"/>
    <xf numFmtId="0" fontId="21" fillId="0" borderId="0"/>
    <xf numFmtId="0" fontId="21" fillId="0" borderId="0"/>
    <xf numFmtId="0" fontId="21" fillId="0" borderId="0"/>
    <xf numFmtId="0" fontId="1" fillId="0" borderId="0"/>
    <xf numFmtId="0" fontId="25" fillId="20" borderId="1" applyNumberFormat="0" applyAlignment="0" applyProtection="0"/>
    <xf numFmtId="0" fontId="29" fillId="0" borderId="0" applyNumberFormat="0" applyFill="0" applyBorder="0" applyAlignment="0" applyProtection="0"/>
    <xf numFmtId="0" fontId="45" fillId="0" borderId="9" applyNumberFormat="0" applyFill="0" applyAlignment="0" applyProtection="0"/>
    <xf numFmtId="0" fontId="47" fillId="0" borderId="0" applyNumberFormat="0" applyFill="0" applyBorder="0" applyAlignment="0" applyProtection="0"/>
  </cellStyleXfs>
  <cellXfs count="1343">
    <xf numFmtId="0" fontId="0" fillId="0" borderId="0" xfId="0"/>
    <xf numFmtId="0" fontId="4" fillId="0" borderId="0" xfId="84" applyFont="1" applyFill="1" applyBorder="1" applyAlignment="1">
      <alignment vertical="top"/>
    </xf>
    <xf numFmtId="0" fontId="5" fillId="0" borderId="0" xfId="84" applyFont="1" applyFill="1" applyBorder="1" applyAlignment="1">
      <alignment horizontal="centerContinuous" vertical="center"/>
    </xf>
    <xf numFmtId="0" fontId="4" fillId="0" borderId="0" xfId="84" applyFont="1" applyFill="1" applyBorder="1" applyAlignment="1">
      <alignment horizontal="centerContinuous" vertical="center"/>
    </xf>
    <xf numFmtId="0" fontId="4" fillId="0" borderId="0" xfId="84" applyFont="1" applyFill="1" applyBorder="1" applyAlignment="1">
      <alignment horizontal="centerContinuous" vertical="top" wrapText="1"/>
    </xf>
    <xf numFmtId="0" fontId="6" fillId="0" borderId="0" xfId="84" applyFont="1" applyFill="1" applyBorder="1" applyAlignment="1">
      <alignment horizontal="centerContinuous" vertical="top" wrapText="1"/>
    </xf>
    <xf numFmtId="0" fontId="3" fillId="0" borderId="0" xfId="84" applyFont="1" applyFill="1" applyBorder="1" applyAlignment="1">
      <alignment horizontal="centerContinuous" vertical="top"/>
    </xf>
    <xf numFmtId="0" fontId="3" fillId="0" borderId="0" xfId="84" applyFont="1" applyBorder="1" applyAlignment="1">
      <alignment horizontal="centerContinuous" vertical="top"/>
    </xf>
    <xf numFmtId="0" fontId="9" fillId="0" borderId="0" xfId="84" applyFont="1" applyBorder="1" applyAlignment="1">
      <alignment vertical="center" wrapText="1"/>
    </xf>
    <xf numFmtId="0" fontId="4" fillId="0" borderId="0" xfId="84" applyFont="1" applyBorder="1" applyAlignment="1">
      <alignment vertical="center" wrapText="1"/>
    </xf>
    <xf numFmtId="0" fontId="3" fillId="0" borderId="0" xfId="84" applyFont="1" applyBorder="1"/>
    <xf numFmtId="0" fontId="3" fillId="25" borderId="0" xfId="84" applyFont="1" applyFill="1" applyBorder="1" applyAlignment="1">
      <alignment vertical="center" wrapText="1"/>
    </xf>
    <xf numFmtId="0" fontId="3" fillId="25" borderId="0" xfId="84" applyFont="1" applyFill="1" applyBorder="1" applyAlignment="1">
      <alignment vertical="center"/>
    </xf>
    <xf numFmtId="0" fontId="3" fillId="0" borderId="0" xfId="84" applyFont="1" applyFill="1" applyBorder="1" applyAlignment="1">
      <alignment vertical="center"/>
    </xf>
    <xf numFmtId="0" fontId="19" fillId="25" borderId="0" xfId="84" applyFont="1" applyFill="1" applyBorder="1" applyAlignment="1">
      <alignment horizontal="left" vertical="center" wrapText="1"/>
    </xf>
    <xf numFmtId="0" fontId="3" fillId="25" borderId="11" xfId="84" applyFont="1" applyFill="1" applyBorder="1" applyAlignment="1">
      <alignment vertical="center"/>
    </xf>
    <xf numFmtId="0" fontId="3" fillId="0" borderId="11" xfId="84" applyFont="1" applyFill="1" applyBorder="1" applyAlignment="1">
      <alignment vertical="center"/>
    </xf>
    <xf numFmtId="0" fontId="13" fillId="0" borderId="0" xfId="84" applyFont="1" applyBorder="1" applyAlignment="1"/>
    <xf numFmtId="0" fontId="3" fillId="0" borderId="0" xfId="84" applyFont="1" applyBorder="1" applyAlignment="1">
      <alignment wrapText="1"/>
    </xf>
    <xf numFmtId="0" fontId="5" fillId="0" borderId="0" xfId="85" applyFont="1" applyFill="1" applyBorder="1" applyAlignment="1">
      <alignment horizontal="centerContinuous" vertical="center"/>
    </xf>
    <xf numFmtId="0" fontId="4" fillId="0" borderId="0" xfId="85" applyFont="1" applyFill="1" applyBorder="1" applyAlignment="1">
      <alignment horizontal="centerContinuous" vertical="center"/>
    </xf>
    <xf numFmtId="0" fontId="4" fillId="0" borderId="0" xfId="85" applyFont="1" applyFill="1" applyBorder="1" applyAlignment="1">
      <alignment horizontal="centerContinuous" vertical="top" wrapText="1"/>
    </xf>
    <xf numFmtId="0" fontId="6" fillId="0" borderId="0" xfId="85" applyFont="1" applyFill="1" applyBorder="1" applyAlignment="1">
      <alignment horizontal="centerContinuous" vertical="top" wrapText="1"/>
    </xf>
    <xf numFmtId="0" fontId="3" fillId="0" borderId="0" xfId="85" applyFont="1" applyFill="1" applyBorder="1" applyAlignment="1">
      <alignment horizontal="centerContinuous" vertical="top"/>
    </xf>
    <xf numFmtId="0" fontId="3" fillId="0" borderId="0" xfId="85" applyFont="1" applyBorder="1" applyAlignment="1">
      <alignment horizontal="centerContinuous" vertical="top"/>
    </xf>
    <xf numFmtId="0" fontId="3" fillId="0" borderId="0" xfId="85" applyFont="1" applyBorder="1" applyAlignment="1">
      <alignment horizontal="center" vertical="top"/>
    </xf>
    <xf numFmtId="0" fontId="21" fillId="0" borderId="0" xfId="95"/>
    <xf numFmtId="0" fontId="8" fillId="0" borderId="0" xfId="85" applyFont="1" applyBorder="1" applyAlignment="1">
      <alignment horizontal="center" vertical="center" wrapText="1"/>
    </xf>
    <xf numFmtId="0" fontId="9" fillId="0" borderId="0" xfId="85" applyFont="1" applyBorder="1" applyAlignment="1">
      <alignment vertical="center" wrapText="1"/>
    </xf>
    <xf numFmtId="0" fontId="4" fillId="0" borderId="0" xfId="85" applyFont="1" applyBorder="1" applyAlignment="1">
      <alignment vertical="center" wrapText="1"/>
    </xf>
    <xf numFmtId="0" fontId="3" fillId="0" borderId="0" xfId="85" applyFont="1" applyBorder="1"/>
    <xf numFmtId="0" fontId="7" fillId="0" borderId="11" xfId="85" applyFont="1" applyBorder="1" applyAlignment="1">
      <alignment horizontal="center" wrapText="1"/>
    </xf>
    <xf numFmtId="0" fontId="11" fillId="0" borderId="0" xfId="79" applyFont="1" applyBorder="1"/>
    <xf numFmtId="0" fontId="8" fillId="0" borderId="11" xfId="85" applyFont="1" applyBorder="1" applyAlignment="1">
      <alignment horizontal="center" vertical="center" wrapText="1"/>
    </xf>
    <xf numFmtId="0" fontId="9" fillId="0" borderId="11" xfId="85" applyFont="1" applyBorder="1" applyAlignment="1">
      <alignment horizontal="center" vertical="center" wrapText="1"/>
    </xf>
    <xf numFmtId="0" fontId="4" fillId="0" borderId="11" xfId="85" applyFont="1" applyBorder="1" applyAlignment="1">
      <alignment vertical="center" wrapText="1"/>
    </xf>
    <xf numFmtId="0" fontId="3" fillId="0" borderId="11" xfId="85" applyFont="1" applyBorder="1"/>
    <xf numFmtId="0" fontId="13" fillId="26" borderId="13" xfId="85" applyFont="1" applyFill="1" applyBorder="1" applyAlignment="1">
      <alignment horizontal="center" vertical="center" wrapText="1"/>
    </xf>
    <xf numFmtId="9" fontId="18" fillId="26" borderId="14" xfId="85" quotePrefix="1" applyNumberFormat="1" applyFont="1" applyFill="1" applyBorder="1" applyAlignment="1">
      <alignment horizontal="center" vertical="center" wrapText="1"/>
    </xf>
    <xf numFmtId="9" fontId="18" fillId="26" borderId="14" xfId="85" quotePrefix="1" applyNumberFormat="1" applyFont="1" applyFill="1" applyBorder="1" applyAlignment="1">
      <alignment vertical="center" wrapText="1"/>
    </xf>
    <xf numFmtId="9" fontId="18" fillId="0" borderId="15" xfId="85" quotePrefix="1" applyNumberFormat="1" applyFont="1" applyFill="1" applyBorder="1" applyAlignment="1">
      <alignment vertical="center" wrapText="1"/>
    </xf>
    <xf numFmtId="9" fontId="18" fillId="0" borderId="16" xfId="85" quotePrefix="1" applyNumberFormat="1" applyFont="1" applyFill="1" applyBorder="1" applyAlignment="1">
      <alignment vertical="center" wrapText="1"/>
    </xf>
    <xf numFmtId="9" fontId="18" fillId="0" borderId="17" xfId="85" quotePrefix="1" applyNumberFormat="1" applyFont="1" applyFill="1" applyBorder="1" applyAlignment="1">
      <alignment vertical="center" wrapText="1"/>
    </xf>
    <xf numFmtId="9" fontId="18" fillId="0" borderId="14" xfId="85" quotePrefix="1" applyNumberFormat="1" applyFont="1" applyFill="1" applyBorder="1" applyAlignment="1">
      <alignment vertical="center" wrapText="1"/>
    </xf>
    <xf numFmtId="9" fontId="18" fillId="26" borderId="15" xfId="85" quotePrefix="1" applyNumberFormat="1" applyFont="1" applyFill="1" applyBorder="1" applyAlignment="1">
      <alignment horizontal="center" vertical="center" wrapText="1"/>
    </xf>
    <xf numFmtId="9" fontId="16" fillId="26" borderId="14" xfId="85" quotePrefix="1" applyNumberFormat="1" applyFont="1" applyFill="1" applyBorder="1" applyAlignment="1">
      <alignment horizontal="center" vertical="center"/>
    </xf>
    <xf numFmtId="0" fontId="19" fillId="0" borderId="12" xfId="85" applyFont="1" applyFill="1" applyBorder="1" applyAlignment="1">
      <alignment horizontal="left" vertical="center" wrapText="1"/>
    </xf>
    <xf numFmtId="9" fontId="18" fillId="27" borderId="12" xfId="85" quotePrefix="1" applyNumberFormat="1" applyFont="1" applyFill="1" applyBorder="1" applyAlignment="1">
      <alignment horizontal="center" vertical="center" wrapText="1"/>
    </xf>
    <xf numFmtId="0" fontId="19" fillId="28" borderId="12" xfId="85" applyFont="1" applyFill="1" applyBorder="1" applyAlignment="1">
      <alignment horizontal="left" vertical="center" wrapText="1"/>
    </xf>
    <xf numFmtId="0" fontId="3" fillId="0" borderId="12" xfId="85" applyFont="1" applyBorder="1" applyAlignment="1">
      <alignment vertical="center" wrapText="1"/>
    </xf>
    <xf numFmtId="0" fontId="3" fillId="27" borderId="12" xfId="85" applyFont="1" applyFill="1" applyBorder="1" applyAlignment="1">
      <alignment vertical="center" wrapText="1"/>
    </xf>
    <xf numFmtId="0" fontId="3" fillId="0" borderId="12" xfId="85" applyFont="1" applyFill="1" applyBorder="1" applyAlignment="1">
      <alignment vertical="center"/>
    </xf>
    <xf numFmtId="0" fontId="3" fillId="0" borderId="19" xfId="85" applyFont="1" applyFill="1" applyBorder="1" applyAlignment="1">
      <alignment vertical="center"/>
    </xf>
    <xf numFmtId="0" fontId="3" fillId="0" borderId="0" xfId="85" applyFont="1" applyFill="1" applyBorder="1" applyAlignment="1">
      <alignment vertical="center"/>
    </xf>
    <xf numFmtId="0" fontId="3" fillId="0" borderId="20" xfId="85" applyFont="1" applyFill="1" applyBorder="1" applyAlignment="1">
      <alignment vertical="center"/>
    </xf>
    <xf numFmtId="0" fontId="3" fillId="0" borderId="12" xfId="85" applyFont="1" applyBorder="1" applyAlignment="1">
      <alignment vertical="center"/>
    </xf>
    <xf numFmtId="0" fontId="3" fillId="0" borderId="21" xfId="85" applyFont="1" applyBorder="1" applyAlignment="1">
      <alignment vertical="center"/>
    </xf>
    <xf numFmtId="0" fontId="3" fillId="0" borderId="12" xfId="85" applyFont="1" applyBorder="1" applyAlignment="1">
      <alignment horizontal="center" vertical="center" wrapText="1"/>
    </xf>
    <xf numFmtId="0" fontId="3" fillId="27" borderId="12" xfId="85" applyFont="1" applyFill="1" applyBorder="1" applyAlignment="1">
      <alignment horizontal="center" vertical="center" wrapText="1"/>
    </xf>
    <xf numFmtId="0" fontId="19" fillId="0" borderId="12" xfId="85" applyFont="1" applyBorder="1" applyAlignment="1">
      <alignment horizontal="left" vertical="center" wrapText="1"/>
    </xf>
    <xf numFmtId="0" fontId="19" fillId="27" borderId="12" xfId="85" applyFont="1" applyFill="1" applyBorder="1" applyAlignment="1">
      <alignment horizontal="left" vertical="center" wrapText="1"/>
    </xf>
    <xf numFmtId="0" fontId="52" fillId="27" borderId="12" xfId="85" applyFont="1" applyFill="1" applyBorder="1" applyAlignment="1">
      <alignment horizontal="left" vertical="center" wrapText="1"/>
    </xf>
    <xf numFmtId="0" fontId="3" fillId="27" borderId="12" xfId="85" applyFont="1" applyFill="1" applyBorder="1" applyAlignment="1">
      <alignment vertical="center"/>
    </xf>
    <xf numFmtId="0" fontId="3" fillId="27" borderId="19" xfId="85" applyFont="1" applyFill="1" applyBorder="1" applyAlignment="1">
      <alignment vertical="center"/>
    </xf>
    <xf numFmtId="0" fontId="3" fillId="27" borderId="0" xfId="85" applyFont="1" applyFill="1" applyBorder="1" applyAlignment="1">
      <alignment vertical="center"/>
    </xf>
    <xf numFmtId="0" fontId="3" fillId="27" borderId="20" xfId="85" applyFont="1" applyFill="1" applyBorder="1" applyAlignment="1">
      <alignment vertical="center"/>
    </xf>
    <xf numFmtId="0" fontId="3" fillId="0" borderId="22" xfId="85" applyFont="1" applyBorder="1" applyAlignment="1">
      <alignment vertical="center"/>
    </xf>
    <xf numFmtId="0" fontId="3" fillId="0" borderId="23" xfId="85" applyFont="1" applyBorder="1" applyAlignment="1">
      <alignment vertical="center"/>
    </xf>
    <xf numFmtId="0" fontId="3" fillId="0" borderId="20" xfId="85" applyFont="1" applyFill="1" applyBorder="1" applyAlignment="1">
      <alignment vertical="center" wrapText="1"/>
    </xf>
    <xf numFmtId="0" fontId="3" fillId="0" borderId="12" xfId="85" applyFont="1" applyFill="1" applyBorder="1" applyAlignment="1">
      <alignment vertical="center" wrapText="1"/>
    </xf>
    <xf numFmtId="0" fontId="3" fillId="0" borderId="19" xfId="85" applyFont="1" applyFill="1" applyBorder="1" applyAlignment="1">
      <alignment vertical="center" wrapText="1"/>
    </xf>
    <xf numFmtId="0" fontId="3" fillId="0" borderId="0" xfId="85" applyFont="1" applyFill="1" applyBorder="1" applyAlignment="1">
      <alignment vertical="center" wrapText="1"/>
    </xf>
    <xf numFmtId="0" fontId="3" fillId="0" borderId="20" xfId="85" applyFont="1" applyFill="1" applyBorder="1" applyAlignment="1">
      <alignment horizontal="center" vertical="center" wrapText="1"/>
    </xf>
    <xf numFmtId="0" fontId="3" fillId="0" borderId="12" xfId="85" applyFont="1" applyFill="1" applyBorder="1" applyAlignment="1">
      <alignment horizontal="center" vertical="center" wrapText="1"/>
    </xf>
    <xf numFmtId="0" fontId="3" fillId="0" borderId="19" xfId="85" applyFont="1" applyFill="1" applyBorder="1" applyAlignment="1">
      <alignment horizontal="center" vertical="center" wrapText="1"/>
    </xf>
    <xf numFmtId="0" fontId="3" fillId="0" borderId="0" xfId="85" applyFont="1" applyFill="1" applyBorder="1" applyAlignment="1">
      <alignment horizontal="center" vertical="center" wrapText="1"/>
    </xf>
    <xf numFmtId="0" fontId="19" fillId="0" borderId="20" xfId="85" applyFont="1" applyFill="1" applyBorder="1" applyAlignment="1">
      <alignment horizontal="left" vertical="center" wrapText="1"/>
    </xf>
    <xf numFmtId="0" fontId="19" fillId="0" borderId="19" xfId="85" applyFont="1" applyFill="1" applyBorder="1" applyAlignment="1">
      <alignment horizontal="left" vertical="center" wrapText="1"/>
    </xf>
    <xf numFmtId="0" fontId="19" fillId="0" borderId="0" xfId="85" applyFont="1" applyFill="1" applyBorder="1" applyAlignment="1">
      <alignment horizontal="left" vertical="center" wrapText="1"/>
    </xf>
    <xf numFmtId="0" fontId="3" fillId="0" borderId="24" xfId="85" applyFont="1" applyFill="1" applyBorder="1" applyAlignment="1">
      <alignment vertical="center" wrapText="1"/>
    </xf>
    <xf numFmtId="0" fontId="3" fillId="27" borderId="22" xfId="85" applyFont="1" applyFill="1" applyBorder="1" applyAlignment="1">
      <alignment vertical="center" wrapText="1"/>
    </xf>
    <xf numFmtId="0" fontId="3" fillId="0" borderId="22" xfId="85" applyFont="1" applyFill="1" applyBorder="1" applyAlignment="1">
      <alignment vertical="center" wrapText="1"/>
    </xf>
    <xf numFmtId="0" fontId="3" fillId="0" borderId="25" xfId="85" applyFont="1" applyFill="1" applyBorder="1" applyAlignment="1">
      <alignment vertical="center" wrapText="1"/>
    </xf>
    <xf numFmtId="0" fontId="3" fillId="0" borderId="11" xfId="85" applyFont="1" applyFill="1" applyBorder="1" applyAlignment="1">
      <alignment vertical="center" wrapText="1"/>
    </xf>
    <xf numFmtId="0" fontId="3" fillId="0" borderId="11" xfId="85" applyFont="1" applyFill="1" applyBorder="1" applyAlignment="1">
      <alignment vertical="center"/>
    </xf>
    <xf numFmtId="0" fontId="3" fillId="0" borderId="24" xfId="85" applyFont="1" applyFill="1" applyBorder="1" applyAlignment="1">
      <alignment vertical="center"/>
    </xf>
    <xf numFmtId="0" fontId="3" fillId="0" borderId="22" xfId="85" applyFont="1" applyFill="1" applyBorder="1" applyAlignment="1">
      <alignment vertical="center"/>
    </xf>
    <xf numFmtId="0" fontId="3" fillId="0" borderId="25" xfId="85" applyFont="1" applyFill="1" applyBorder="1" applyAlignment="1">
      <alignment vertical="center"/>
    </xf>
    <xf numFmtId="0" fontId="3" fillId="0" borderId="0" xfId="85" applyFont="1" applyBorder="1" applyAlignment="1">
      <alignment wrapText="1"/>
    </xf>
    <xf numFmtId="0" fontId="55" fillId="0" borderId="0" xfId="95" applyFont="1"/>
    <xf numFmtId="0" fontId="3" fillId="0" borderId="0" xfId="85" applyFont="1" applyAlignment="1">
      <alignment wrapText="1"/>
    </xf>
    <xf numFmtId="0" fontId="3" fillId="0" borderId="0" xfId="84" applyFont="1" applyBorder="1" applyAlignment="1">
      <alignment horizontal="center" vertical="top"/>
    </xf>
    <xf numFmtId="0" fontId="4" fillId="0" borderId="20" xfId="84" applyFont="1" applyBorder="1" applyAlignment="1">
      <alignment horizontal="right"/>
    </xf>
    <xf numFmtId="0" fontId="11" fillId="0" borderId="0" xfId="95" applyFont="1" applyBorder="1"/>
    <xf numFmtId="0" fontId="8" fillId="0" borderId="11" xfId="84" applyFont="1" applyBorder="1" applyAlignment="1">
      <alignment horizontal="center" vertical="center" wrapText="1"/>
    </xf>
    <xf numFmtId="0" fontId="9" fillId="0" borderId="11" xfId="84" applyFont="1" applyBorder="1" applyAlignment="1">
      <alignment horizontal="center" vertical="center" wrapText="1"/>
    </xf>
    <xf numFmtId="0" fontId="4" fillId="0" borderId="11" xfId="84" applyFont="1" applyBorder="1" applyAlignment="1">
      <alignment vertical="center" wrapText="1"/>
    </xf>
    <xf numFmtId="0" fontId="3" fillId="0" borderId="11" xfId="84" applyFont="1" applyBorder="1"/>
    <xf numFmtId="9" fontId="18" fillId="26" borderId="14" xfId="84" quotePrefix="1" applyNumberFormat="1" applyFont="1" applyFill="1" applyBorder="1" applyAlignment="1">
      <alignment horizontal="center" vertical="center" wrapText="1"/>
    </xf>
    <xf numFmtId="9" fontId="18" fillId="26" borderId="14" xfId="84" quotePrefix="1" applyNumberFormat="1" applyFont="1" applyFill="1" applyBorder="1" applyAlignment="1">
      <alignment vertical="center" wrapText="1"/>
    </xf>
    <xf numFmtId="9" fontId="18" fillId="0" borderId="15" xfId="84" quotePrefix="1" applyNumberFormat="1" applyFont="1" applyFill="1" applyBorder="1" applyAlignment="1">
      <alignment vertical="center" wrapText="1"/>
    </xf>
    <xf numFmtId="9" fontId="18" fillId="0" borderId="16" xfId="84" quotePrefix="1" applyNumberFormat="1" applyFont="1" applyFill="1" applyBorder="1" applyAlignment="1">
      <alignment vertical="center" wrapText="1"/>
    </xf>
    <xf numFmtId="9" fontId="18" fillId="0" borderId="17" xfId="84" quotePrefix="1" applyNumberFormat="1" applyFont="1" applyFill="1" applyBorder="1" applyAlignment="1">
      <alignment vertical="center" wrapText="1"/>
    </xf>
    <xf numFmtId="9" fontId="18" fillId="0" borderId="14" xfId="84" quotePrefix="1" applyNumberFormat="1" applyFont="1" applyFill="1" applyBorder="1" applyAlignment="1">
      <alignment vertical="center" wrapText="1"/>
    </xf>
    <xf numFmtId="9" fontId="18" fillId="26" borderId="15" xfId="84" quotePrefix="1" applyNumberFormat="1" applyFont="1" applyFill="1" applyBorder="1" applyAlignment="1">
      <alignment horizontal="center" vertical="center" wrapText="1"/>
    </xf>
    <xf numFmtId="9" fontId="18" fillId="26" borderId="16" xfId="84" quotePrefix="1" applyNumberFormat="1" applyFont="1" applyFill="1" applyBorder="1" applyAlignment="1">
      <alignment horizontal="center" vertical="center" wrapText="1"/>
    </xf>
    <xf numFmtId="9" fontId="18" fillId="26" borderId="17" xfId="84" quotePrefix="1" applyNumberFormat="1" applyFont="1" applyFill="1" applyBorder="1" applyAlignment="1">
      <alignment horizontal="center" vertical="center" wrapText="1"/>
    </xf>
    <xf numFmtId="9" fontId="16" fillId="26" borderId="14" xfId="84" quotePrefix="1" applyNumberFormat="1" applyFont="1" applyFill="1" applyBorder="1" applyAlignment="1">
      <alignment horizontal="center" vertical="center"/>
    </xf>
    <xf numFmtId="9" fontId="16" fillId="26" borderId="18" xfId="84" applyNumberFormat="1" applyFont="1" applyFill="1" applyBorder="1" applyAlignment="1">
      <alignment horizontal="center" vertical="center" wrapText="1"/>
    </xf>
    <xf numFmtId="0" fontId="3" fillId="0" borderId="12" xfId="84" applyFont="1" applyBorder="1" applyAlignment="1">
      <alignment vertical="center" wrapText="1"/>
    </xf>
    <xf numFmtId="0" fontId="3" fillId="25" borderId="19" xfId="84" applyFont="1" applyFill="1" applyBorder="1" applyAlignment="1">
      <alignment vertical="center" wrapText="1"/>
    </xf>
    <xf numFmtId="0" fontId="3" fillId="25" borderId="20" xfId="84" applyFont="1" applyFill="1" applyBorder="1" applyAlignment="1">
      <alignment vertical="center"/>
    </xf>
    <xf numFmtId="0" fontId="3" fillId="25" borderId="12" xfId="84" applyFont="1" applyFill="1" applyBorder="1" applyAlignment="1">
      <alignment vertical="center"/>
    </xf>
    <xf numFmtId="0" fontId="3" fillId="25" borderId="19" xfId="84" applyFont="1" applyFill="1" applyBorder="1" applyAlignment="1">
      <alignment vertical="center"/>
    </xf>
    <xf numFmtId="0" fontId="3" fillId="0" borderId="12" xfId="84" applyFont="1" applyBorder="1" applyAlignment="1">
      <alignment vertical="center"/>
    </xf>
    <xf numFmtId="0" fontId="3" fillId="0" borderId="19" xfId="84" applyFont="1" applyFill="1" applyBorder="1" applyAlignment="1">
      <alignment vertical="center"/>
    </xf>
    <xf numFmtId="0" fontId="3" fillId="0" borderId="20" xfId="84" applyFont="1" applyFill="1" applyBorder="1" applyAlignment="1">
      <alignment vertical="center"/>
    </xf>
    <xf numFmtId="0" fontId="3" fillId="0" borderId="21" xfId="84" applyFont="1" applyBorder="1" applyAlignment="1">
      <alignment vertical="center"/>
    </xf>
    <xf numFmtId="0" fontId="19" fillId="25" borderId="19" xfId="84" applyFont="1" applyFill="1" applyBorder="1" applyAlignment="1">
      <alignment horizontal="left" vertical="center" wrapText="1"/>
    </xf>
    <xf numFmtId="0" fontId="19" fillId="0" borderId="12" xfId="84" applyFont="1" applyBorder="1" applyAlignment="1">
      <alignment horizontal="left" vertical="center" wrapText="1"/>
    </xf>
    <xf numFmtId="0" fontId="19" fillId="27" borderId="21" xfId="85" applyFont="1" applyFill="1" applyBorder="1" applyAlignment="1">
      <alignment horizontal="left" vertical="center" wrapText="1"/>
    </xf>
    <xf numFmtId="0" fontId="21" fillId="0" borderId="0" xfId="95" applyBorder="1"/>
    <xf numFmtId="0" fontId="3" fillId="0" borderId="21" xfId="84" applyFont="1" applyBorder="1" applyAlignment="1">
      <alignment vertical="center" wrapText="1"/>
    </xf>
    <xf numFmtId="0" fontId="19" fillId="0" borderId="22" xfId="84" applyFont="1" applyFill="1" applyBorder="1" applyAlignment="1">
      <alignment horizontal="left" vertical="center" wrapText="1"/>
    </xf>
    <xf numFmtId="0" fontId="3" fillId="0" borderId="24" xfId="84" applyFont="1" applyFill="1" applyBorder="1" applyAlignment="1">
      <alignment vertical="center"/>
    </xf>
    <xf numFmtId="0" fontId="3" fillId="0" borderId="22" xfId="84" applyFont="1" applyFill="1" applyBorder="1" applyAlignment="1">
      <alignment vertical="center"/>
    </xf>
    <xf numFmtId="0" fontId="3" fillId="0" borderId="25" xfId="84" applyFont="1" applyFill="1" applyBorder="1" applyAlignment="1">
      <alignment vertical="center"/>
    </xf>
    <xf numFmtId="0" fontId="3" fillId="0" borderId="23" xfId="84" applyFont="1" applyFill="1" applyBorder="1" applyAlignment="1">
      <alignment vertical="center"/>
    </xf>
    <xf numFmtId="0" fontId="21" fillId="0" borderId="0" xfId="95" applyFill="1"/>
    <xf numFmtId="0" fontId="3" fillId="25" borderId="24" xfId="84" applyFont="1" applyFill="1" applyBorder="1" applyAlignment="1">
      <alignment vertical="center"/>
    </xf>
    <xf numFmtId="0" fontId="3" fillId="25" borderId="22" xfId="84" applyFont="1" applyFill="1" applyBorder="1" applyAlignment="1">
      <alignment vertical="center"/>
    </xf>
    <xf numFmtId="0" fontId="3" fillId="25" borderId="25" xfId="84" applyFont="1" applyFill="1" applyBorder="1" applyAlignment="1">
      <alignment vertical="center"/>
    </xf>
    <xf numFmtId="0" fontId="19" fillId="27" borderId="22" xfId="85" applyFont="1" applyFill="1" applyBorder="1" applyAlignment="1">
      <alignment horizontal="left" vertical="center" wrapText="1"/>
    </xf>
    <xf numFmtId="0" fontId="19" fillId="25" borderId="25" xfId="84" applyFont="1" applyFill="1" applyBorder="1" applyAlignment="1">
      <alignment horizontal="left" vertical="center" wrapText="1"/>
    </xf>
    <xf numFmtId="0" fontId="19" fillId="25" borderId="11" xfId="84" applyFont="1" applyFill="1" applyBorder="1" applyAlignment="1">
      <alignment horizontal="left" vertical="center" wrapText="1"/>
    </xf>
    <xf numFmtId="0" fontId="49" fillId="0" borderId="0" xfId="85" applyFont="1" applyFill="1" applyBorder="1" applyAlignment="1"/>
    <xf numFmtId="0" fontId="3" fillId="28" borderId="19" xfId="85" applyFont="1" applyFill="1" applyBorder="1" applyAlignment="1">
      <alignment vertical="center" wrapText="1"/>
    </xf>
    <xf numFmtId="0" fontId="3" fillId="28" borderId="0" xfId="85" applyFont="1" applyFill="1" applyBorder="1" applyAlignment="1">
      <alignment vertical="center" wrapText="1"/>
    </xf>
    <xf numFmtId="0" fontId="3" fillId="28" borderId="0" xfId="85" applyFont="1" applyFill="1" applyBorder="1" applyAlignment="1">
      <alignment vertical="center"/>
    </xf>
    <xf numFmtId="0" fontId="3" fillId="28" borderId="20" xfId="85" applyFont="1" applyFill="1" applyBorder="1" applyAlignment="1">
      <alignment vertical="center"/>
    </xf>
    <xf numFmtId="0" fontId="3" fillId="28" borderId="12" xfId="85" applyFont="1" applyFill="1" applyBorder="1" applyAlignment="1">
      <alignment vertical="center"/>
    </xf>
    <xf numFmtId="0" fontId="3" fillId="28" borderId="19" xfId="85" applyFont="1" applyFill="1" applyBorder="1" applyAlignment="1">
      <alignment vertical="center"/>
    </xf>
    <xf numFmtId="0" fontId="3" fillId="28" borderId="19" xfId="85" applyFont="1" applyFill="1" applyBorder="1" applyAlignment="1">
      <alignment horizontal="center" vertical="center" wrapText="1"/>
    </xf>
    <xf numFmtId="0" fontId="3" fillId="28" borderId="0" xfId="85" applyFont="1" applyFill="1" applyBorder="1" applyAlignment="1">
      <alignment horizontal="center" vertical="center" wrapText="1"/>
    </xf>
    <xf numFmtId="0" fontId="53" fillId="28" borderId="19" xfId="85" applyFont="1" applyFill="1" applyBorder="1" applyAlignment="1">
      <alignment vertical="center" wrapText="1"/>
    </xf>
    <xf numFmtId="0" fontId="53" fillId="28" borderId="0" xfId="85" applyFont="1" applyFill="1" applyBorder="1" applyAlignment="1">
      <alignment vertical="center" wrapText="1"/>
    </xf>
    <xf numFmtId="0" fontId="53" fillId="28" borderId="0" xfId="85" applyFont="1" applyFill="1" applyBorder="1" applyAlignment="1">
      <alignment vertical="center"/>
    </xf>
    <xf numFmtId="0" fontId="53" fillId="28" borderId="20" xfId="85" applyFont="1" applyFill="1" applyBorder="1" applyAlignment="1">
      <alignment vertical="center"/>
    </xf>
    <xf numFmtId="0" fontId="53" fillId="28" borderId="12" xfId="85" applyFont="1" applyFill="1" applyBorder="1" applyAlignment="1">
      <alignment vertical="center"/>
    </xf>
    <xf numFmtId="0" fontId="53" fillId="28" borderId="19" xfId="85" applyFont="1" applyFill="1" applyBorder="1" applyAlignment="1">
      <alignment vertical="center"/>
    </xf>
    <xf numFmtId="9" fontId="18" fillId="27" borderId="15" xfId="85" quotePrefix="1" applyNumberFormat="1" applyFont="1" applyFill="1" applyBorder="1" applyAlignment="1">
      <alignment vertical="center" wrapText="1"/>
    </xf>
    <xf numFmtId="9" fontId="18" fillId="27" borderId="17" xfId="85" quotePrefix="1" applyNumberFormat="1" applyFont="1" applyFill="1" applyBorder="1" applyAlignment="1">
      <alignment vertical="center" wrapText="1"/>
    </xf>
    <xf numFmtId="0" fontId="19" fillId="0" borderId="12" xfId="84" applyFont="1" applyFill="1" applyBorder="1" applyAlignment="1">
      <alignment horizontal="left" vertical="center" wrapText="1"/>
    </xf>
    <xf numFmtId="0" fontId="3" fillId="0" borderId="12" xfId="84" applyFont="1" applyFill="1" applyBorder="1" applyAlignment="1">
      <alignment vertical="center"/>
    </xf>
    <xf numFmtId="0" fontId="19" fillId="27" borderId="0" xfId="85" applyFont="1" applyFill="1" applyBorder="1" applyAlignment="1">
      <alignment horizontal="left" vertical="center" wrapText="1"/>
    </xf>
    <xf numFmtId="0" fontId="3" fillId="0" borderId="21" xfId="84" applyFont="1" applyFill="1" applyBorder="1" applyAlignment="1">
      <alignment vertical="center"/>
    </xf>
    <xf numFmtId="0" fontId="19" fillId="27" borderId="19" xfId="85" applyFont="1" applyFill="1" applyBorder="1" applyAlignment="1">
      <alignment horizontal="left" vertical="center" wrapText="1"/>
    </xf>
    <xf numFmtId="0" fontId="19" fillId="27" borderId="20" xfId="85" applyFont="1" applyFill="1" applyBorder="1" applyAlignment="1">
      <alignment horizontal="left" vertical="center" wrapText="1"/>
    </xf>
    <xf numFmtId="0" fontId="3" fillId="0" borderId="19" xfId="84" applyFont="1" applyBorder="1" applyAlignment="1">
      <alignment vertical="center" wrapText="1"/>
    </xf>
    <xf numFmtId="0" fontId="3" fillId="0" borderId="0" xfId="84" applyFont="1" applyBorder="1" applyAlignment="1">
      <alignment vertical="center" wrapText="1"/>
    </xf>
    <xf numFmtId="0" fontId="3" fillId="0" borderId="20" xfId="84" applyFont="1" applyBorder="1" applyAlignment="1">
      <alignment vertical="center" wrapText="1"/>
    </xf>
    <xf numFmtId="0" fontId="19" fillId="28" borderId="14" xfId="85" applyFont="1" applyFill="1" applyBorder="1" applyAlignment="1">
      <alignment horizontal="left" vertical="center" wrapText="1"/>
    </xf>
    <xf numFmtId="9" fontId="18" fillId="26" borderId="15" xfId="85" quotePrefix="1" applyNumberFormat="1" applyFont="1" applyFill="1" applyBorder="1" applyAlignment="1">
      <alignment vertical="center" wrapText="1"/>
    </xf>
    <xf numFmtId="0" fontId="19" fillId="26" borderId="14" xfId="85" applyFont="1" applyFill="1" applyBorder="1" applyAlignment="1">
      <alignment horizontal="left" vertical="center" wrapText="1"/>
    </xf>
    <xf numFmtId="0" fontId="19" fillId="26" borderId="15" xfId="85" applyFont="1" applyFill="1" applyBorder="1" applyAlignment="1">
      <alignment horizontal="left" vertical="center" wrapText="1"/>
    </xf>
    <xf numFmtId="0" fontId="19" fillId="0" borderId="14" xfId="85" applyFont="1" applyFill="1" applyBorder="1" applyAlignment="1">
      <alignment horizontal="left" vertical="center" wrapText="1"/>
    </xf>
    <xf numFmtId="0" fontId="19" fillId="27" borderId="14" xfId="85" applyFont="1" applyFill="1" applyBorder="1" applyAlignment="1">
      <alignment horizontal="left" vertical="center" wrapText="1"/>
    </xf>
    <xf numFmtId="9" fontId="16" fillId="26" borderId="14" xfId="85" applyNumberFormat="1" applyFont="1" applyFill="1" applyBorder="1" applyAlignment="1">
      <alignment horizontal="center" vertical="center" wrapText="1"/>
    </xf>
    <xf numFmtId="9" fontId="16" fillId="26" borderId="27" xfId="85" applyNumberFormat="1" applyFont="1" applyFill="1" applyBorder="1" applyAlignment="1">
      <alignment horizontal="center" vertical="center" wrapText="1"/>
    </xf>
    <xf numFmtId="9" fontId="18" fillId="26" borderId="12" xfId="85" quotePrefix="1" applyNumberFormat="1" applyFont="1" applyFill="1" applyBorder="1" applyAlignment="1">
      <alignment horizontal="center" vertical="center" wrapText="1"/>
    </xf>
    <xf numFmtId="9" fontId="18" fillId="26" borderId="12" xfId="85" quotePrefix="1" applyNumberFormat="1" applyFont="1" applyFill="1" applyBorder="1" applyAlignment="1">
      <alignment vertical="center" wrapText="1"/>
    </xf>
    <xf numFmtId="9" fontId="18" fillId="26" borderId="19" xfId="85" quotePrefix="1" applyNumberFormat="1" applyFont="1" applyFill="1" applyBorder="1" applyAlignment="1">
      <alignment vertical="center" wrapText="1"/>
    </xf>
    <xf numFmtId="0" fontId="19" fillId="26" borderId="12" xfId="85" applyFont="1" applyFill="1" applyBorder="1" applyAlignment="1">
      <alignment horizontal="left" vertical="center" wrapText="1"/>
    </xf>
    <xf numFmtId="0" fontId="19" fillId="26" borderId="19" xfId="85" applyFont="1" applyFill="1" applyBorder="1" applyAlignment="1">
      <alignment horizontal="left" vertical="center" wrapText="1"/>
    </xf>
    <xf numFmtId="9" fontId="18" fillId="26" borderId="19" xfId="85" quotePrefix="1" applyNumberFormat="1" applyFont="1" applyFill="1" applyBorder="1" applyAlignment="1">
      <alignment horizontal="center" vertical="center" wrapText="1"/>
    </xf>
    <xf numFmtId="9" fontId="18" fillId="0" borderId="12" xfId="85" quotePrefix="1" applyNumberFormat="1" applyFont="1" applyFill="1" applyBorder="1" applyAlignment="1">
      <alignment horizontal="center" vertical="center" wrapText="1"/>
    </xf>
    <xf numFmtId="9" fontId="16" fillId="26" borderId="12" xfId="85" applyNumberFormat="1" applyFont="1" applyFill="1" applyBorder="1" applyAlignment="1">
      <alignment horizontal="center" vertical="center" wrapText="1"/>
    </xf>
    <xf numFmtId="9" fontId="16" fillId="26" borderId="28" xfId="85" applyNumberFormat="1" applyFont="1" applyFill="1" applyBorder="1" applyAlignment="1">
      <alignment horizontal="center" vertical="center" wrapText="1"/>
    </xf>
    <xf numFmtId="9" fontId="18" fillId="0" borderId="19" xfId="85" quotePrefix="1" applyNumberFormat="1" applyFont="1" applyFill="1" applyBorder="1" applyAlignment="1">
      <alignment horizontal="center" vertical="center" wrapText="1"/>
    </xf>
    <xf numFmtId="9" fontId="18" fillId="0" borderId="20" xfId="85" quotePrefix="1" applyNumberFormat="1" applyFont="1" applyFill="1" applyBorder="1" applyAlignment="1">
      <alignment vertical="center" wrapText="1"/>
    </xf>
    <xf numFmtId="9" fontId="18" fillId="0" borderId="12" xfId="85" quotePrefix="1" applyNumberFormat="1" applyFont="1" applyFill="1" applyBorder="1" applyAlignment="1">
      <alignment vertical="center" wrapText="1"/>
    </xf>
    <xf numFmtId="0" fontId="21" fillId="0" borderId="12" xfId="95" applyFill="1" applyBorder="1"/>
    <xf numFmtId="9" fontId="18" fillId="0" borderId="29" xfId="85" quotePrefix="1" applyNumberFormat="1" applyFont="1" applyFill="1" applyBorder="1" applyAlignment="1">
      <alignment horizontal="center" vertical="center" wrapText="1"/>
    </xf>
    <xf numFmtId="9" fontId="18" fillId="27" borderId="10" xfId="85" quotePrefix="1" applyNumberFormat="1" applyFont="1" applyFill="1" applyBorder="1" applyAlignment="1">
      <alignment horizontal="center" vertical="center" wrapText="1"/>
    </xf>
    <xf numFmtId="9" fontId="18" fillId="0" borderId="30" xfId="85" quotePrefix="1" applyNumberFormat="1" applyFont="1" applyFill="1" applyBorder="1" applyAlignment="1">
      <alignment vertical="center" wrapText="1"/>
    </xf>
    <xf numFmtId="9" fontId="18" fillId="0" borderId="10" xfId="85" quotePrefix="1" applyNumberFormat="1" applyFont="1" applyFill="1" applyBorder="1" applyAlignment="1">
      <alignment vertical="center" wrapText="1"/>
    </xf>
    <xf numFmtId="0" fontId="19" fillId="0" borderId="10" xfId="85" applyFont="1" applyFill="1" applyBorder="1" applyAlignment="1">
      <alignment horizontal="left" vertical="center" wrapText="1"/>
    </xf>
    <xf numFmtId="0" fontId="19" fillId="0" borderId="29" xfId="85" applyFont="1" applyFill="1" applyBorder="1" applyAlignment="1">
      <alignment horizontal="left" vertical="center" wrapText="1"/>
    </xf>
    <xf numFmtId="0" fontId="21" fillId="0" borderId="10" xfId="95" applyFill="1" applyBorder="1"/>
    <xf numFmtId="0" fontId="19" fillId="27" borderId="10" xfId="85" applyFont="1" applyFill="1" applyBorder="1" applyAlignment="1">
      <alignment horizontal="left" vertical="center" wrapText="1"/>
    </xf>
    <xf numFmtId="9" fontId="18" fillId="0" borderId="10" xfId="85" quotePrefix="1" applyNumberFormat="1" applyFont="1" applyFill="1" applyBorder="1" applyAlignment="1">
      <alignment horizontal="center" vertical="center" wrapText="1"/>
    </xf>
    <xf numFmtId="0" fontId="19" fillId="28" borderId="10" xfId="85" applyFont="1" applyFill="1" applyBorder="1" applyAlignment="1">
      <alignment horizontal="left" vertical="center" wrapText="1"/>
    </xf>
    <xf numFmtId="9" fontId="16" fillId="26" borderId="31" xfId="85" applyNumberFormat="1" applyFont="1" applyFill="1" applyBorder="1" applyAlignment="1">
      <alignment horizontal="center" vertical="center" wrapText="1"/>
    </xf>
    <xf numFmtId="9" fontId="7" fillId="26" borderId="14" xfId="84" quotePrefix="1" applyNumberFormat="1" applyFont="1" applyFill="1" applyBorder="1" applyAlignment="1">
      <alignment horizontal="center" vertical="center"/>
    </xf>
    <xf numFmtId="0" fontId="52" fillId="0" borderId="12" xfId="85" applyFont="1" applyFill="1" applyBorder="1" applyAlignment="1">
      <alignment horizontal="left" vertical="center" wrapText="1"/>
    </xf>
    <xf numFmtId="9" fontId="18" fillId="28" borderId="12" xfId="85" quotePrefix="1" applyNumberFormat="1" applyFont="1" applyFill="1" applyBorder="1" applyAlignment="1">
      <alignment horizontal="center" vertical="center" wrapText="1"/>
    </xf>
    <xf numFmtId="9" fontId="18" fillId="28" borderId="19" xfId="85" quotePrefix="1" applyNumberFormat="1" applyFont="1" applyFill="1" applyBorder="1" applyAlignment="1">
      <alignment horizontal="center" vertical="center" wrapText="1"/>
    </xf>
    <xf numFmtId="9" fontId="18" fillId="28" borderId="20" xfId="85" quotePrefix="1" applyNumberFormat="1" applyFont="1" applyFill="1" applyBorder="1" applyAlignment="1">
      <alignment vertical="center" wrapText="1"/>
    </xf>
    <xf numFmtId="9" fontId="18" fillId="28" borderId="19" xfId="85" quotePrefix="1" applyNumberFormat="1" applyFont="1" applyFill="1" applyBorder="1" applyAlignment="1">
      <alignment vertical="center" wrapText="1"/>
    </xf>
    <xf numFmtId="0" fontId="19" fillId="28" borderId="19" xfId="85" applyFont="1" applyFill="1" applyBorder="1" applyAlignment="1">
      <alignment horizontal="left" vertical="center" wrapText="1"/>
    </xf>
    <xf numFmtId="9" fontId="16" fillId="28" borderId="12" xfId="85" applyNumberFormat="1" applyFont="1" applyFill="1" applyBorder="1" applyAlignment="1">
      <alignment horizontal="center" vertical="center" wrapText="1"/>
    </xf>
    <xf numFmtId="9" fontId="16" fillId="28" borderId="28" xfId="85" applyNumberFormat="1" applyFont="1" applyFill="1" applyBorder="1" applyAlignment="1">
      <alignment horizontal="center" vertical="center" wrapText="1"/>
    </xf>
    <xf numFmtId="0" fontId="56" fillId="0" borderId="0" xfId="95" applyFont="1"/>
    <xf numFmtId="0" fontId="19" fillId="0" borderId="21" xfId="85" applyFont="1" applyFill="1" applyBorder="1" applyAlignment="1">
      <alignment horizontal="left" vertical="center" wrapText="1"/>
    </xf>
    <xf numFmtId="0" fontId="14" fillId="0" borderId="32" xfId="85" applyFont="1" applyFill="1" applyBorder="1" applyAlignment="1">
      <alignment horizontal="center" vertical="center" wrapText="1"/>
    </xf>
    <xf numFmtId="0" fontId="14" fillId="0" borderId="15" xfId="85" applyFont="1" applyFill="1" applyBorder="1" applyAlignment="1">
      <alignment horizontal="center" vertical="center" wrapText="1"/>
    </xf>
    <xf numFmtId="9" fontId="18" fillId="0" borderId="14" xfId="85" quotePrefix="1" applyNumberFormat="1" applyFont="1" applyFill="1" applyBorder="1" applyAlignment="1">
      <alignment horizontal="center" vertical="center" wrapText="1"/>
    </xf>
    <xf numFmtId="9" fontId="16" fillId="0" borderId="12" xfId="85" applyNumberFormat="1" applyFont="1" applyFill="1" applyBorder="1" applyAlignment="1">
      <alignment horizontal="center" vertical="center" wrapText="1"/>
    </xf>
    <xf numFmtId="9" fontId="18" fillId="0" borderId="20" xfId="85" quotePrefix="1" applyNumberFormat="1" applyFont="1" applyFill="1" applyBorder="1" applyAlignment="1">
      <alignment horizontal="center" vertical="center" wrapText="1"/>
    </xf>
    <xf numFmtId="0" fontId="21" fillId="0" borderId="35" xfId="95" applyBorder="1"/>
    <xf numFmtId="0" fontId="21" fillId="0" borderId="36" xfId="95" applyBorder="1"/>
    <xf numFmtId="9" fontId="16" fillId="0" borderId="14" xfId="84" quotePrefix="1" applyNumberFormat="1" applyFont="1" applyFill="1" applyBorder="1" applyAlignment="1">
      <alignment horizontal="center" vertical="center"/>
    </xf>
    <xf numFmtId="9" fontId="16" fillId="0" borderId="12" xfId="84" quotePrefix="1" applyNumberFormat="1" applyFont="1" applyFill="1" applyBorder="1" applyAlignment="1">
      <alignment horizontal="center" vertical="center"/>
    </xf>
    <xf numFmtId="9" fontId="16" fillId="0" borderId="22" xfId="84" quotePrefix="1" applyNumberFormat="1" applyFont="1" applyFill="1" applyBorder="1" applyAlignment="1">
      <alignment horizontal="center" vertical="center"/>
    </xf>
    <xf numFmtId="0" fontId="12" fillId="0" borderId="33" xfId="84" applyFont="1" applyFill="1" applyBorder="1" applyAlignment="1">
      <alignment vertical="center" wrapText="1"/>
    </xf>
    <xf numFmtId="0" fontId="12" fillId="0" borderId="20" xfId="84" applyFont="1" applyFill="1" applyBorder="1" applyAlignment="1">
      <alignment vertical="center" wrapText="1"/>
    </xf>
    <xf numFmtId="0" fontId="17" fillId="26" borderId="0" xfId="84" applyFont="1" applyFill="1" applyBorder="1" applyAlignment="1">
      <alignment vertical="center" wrapText="1"/>
    </xf>
    <xf numFmtId="0" fontId="21" fillId="0" borderId="35" xfId="95" applyFill="1" applyBorder="1"/>
    <xf numFmtId="0" fontId="21" fillId="0" borderId="37" xfId="95" applyBorder="1"/>
    <xf numFmtId="0" fontId="58" fillId="0" borderId="0" xfId="60" applyFont="1" applyAlignment="1" applyProtection="1">
      <alignment vertical="center"/>
    </xf>
    <xf numFmtId="0" fontId="59" fillId="0" borderId="0" xfId="0" applyFont="1" applyAlignment="1">
      <alignment horizontal="center" vertical="center"/>
    </xf>
    <xf numFmtId="0" fontId="59" fillId="0" borderId="0" xfId="0" applyFont="1" applyAlignment="1">
      <alignment vertical="center"/>
    </xf>
    <xf numFmtId="0" fontId="59" fillId="0" borderId="0" xfId="0" applyFont="1" applyAlignment="1">
      <alignment horizontal="left" vertical="center" wrapText="1"/>
    </xf>
    <xf numFmtId="0" fontId="60"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lignment horizontal="left" vertical="center"/>
    </xf>
    <xf numFmtId="0" fontId="59" fillId="0" borderId="0" xfId="0" applyFont="1" applyBorder="1" applyAlignment="1">
      <alignment horizontal="center" vertical="center"/>
    </xf>
    <xf numFmtId="0" fontId="59" fillId="0" borderId="0" xfId="0" applyFont="1" applyBorder="1" applyAlignment="1">
      <alignment vertical="center"/>
    </xf>
    <xf numFmtId="0" fontId="59" fillId="0" borderId="0" xfId="0" applyFont="1" applyBorder="1" applyAlignment="1">
      <alignment horizontal="left" vertical="center" wrapText="1"/>
    </xf>
    <xf numFmtId="0" fontId="59" fillId="0" borderId="0" xfId="0" applyFont="1" applyAlignment="1">
      <alignment horizontal="center" vertical="center" wrapText="1"/>
    </xf>
    <xf numFmtId="0" fontId="61" fillId="29" borderId="13" xfId="0" applyFont="1" applyFill="1" applyBorder="1" applyAlignment="1">
      <alignment horizontal="center" vertical="center" wrapText="1"/>
    </xf>
    <xf numFmtId="0" fontId="18" fillId="0" borderId="1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4" xfId="0" quotePrefix="1" applyFont="1" applyFill="1" applyBorder="1" applyAlignment="1">
      <alignment horizontal="center" vertical="center" wrapText="1"/>
    </xf>
    <xf numFmtId="0" fontId="18" fillId="0" borderId="13" xfId="0" quotePrefix="1" applyFont="1" applyFill="1" applyBorder="1" applyAlignment="1">
      <alignment horizontal="center" vertical="center"/>
    </xf>
    <xf numFmtId="0" fontId="18" fillId="0" borderId="13" xfId="0" applyFont="1" applyFill="1" applyBorder="1" applyAlignment="1">
      <alignment vertical="center" wrapText="1"/>
    </xf>
    <xf numFmtId="16" fontId="18" fillId="0" borderId="13" xfId="0" quotePrefix="1" applyNumberFormat="1" applyFont="1" applyFill="1" applyBorder="1" applyAlignment="1">
      <alignment horizontal="center" vertical="center"/>
    </xf>
    <xf numFmtId="0" fontId="3" fillId="0" borderId="0" xfId="0" applyFont="1" applyAlignment="1">
      <alignment horizontal="left" vertical="center" wrapText="1"/>
    </xf>
    <xf numFmtId="0" fontId="18" fillId="0" borderId="0" xfId="0" applyFont="1" applyAlignment="1">
      <alignment horizontal="left" vertical="center" wrapText="1"/>
    </xf>
    <xf numFmtId="0" fontId="18" fillId="0" borderId="13" xfId="0" applyFont="1" applyFill="1" applyBorder="1" applyAlignment="1">
      <alignment horizontal="left" vertical="center"/>
    </xf>
    <xf numFmtId="0" fontId="3" fillId="0" borderId="0" xfId="0" applyFont="1" applyAlignment="1">
      <alignment horizontal="left"/>
    </xf>
    <xf numFmtId="0" fontId="18" fillId="0" borderId="13" xfId="0" quotePrefix="1" applyFont="1" applyFill="1" applyBorder="1" applyAlignment="1">
      <alignment horizontal="center" vertical="center" wrapText="1"/>
    </xf>
    <xf numFmtId="0" fontId="49" fillId="0" borderId="0" xfId="85" applyFont="1" applyFill="1" applyBorder="1" applyAlignment="1">
      <alignment horizontal="right"/>
    </xf>
    <xf numFmtId="0" fontId="7" fillId="0" borderId="0" xfId="85" applyFont="1" applyFill="1" applyBorder="1" applyAlignment="1">
      <alignment horizontal="center" wrapText="1"/>
    </xf>
    <xf numFmtId="0" fontId="50" fillId="0" borderId="0" xfId="85" applyFont="1" applyFill="1" applyBorder="1" applyAlignment="1">
      <alignment horizontal="center" wrapText="1"/>
    </xf>
    <xf numFmtId="0" fontId="3" fillId="0" borderId="0" xfId="78" applyFont="1"/>
    <xf numFmtId="0" fontId="3" fillId="0" borderId="13" xfId="78" applyFont="1" applyBorder="1"/>
    <xf numFmtId="0" fontId="53" fillId="27" borderId="13" xfId="78" applyFont="1" applyFill="1" applyBorder="1"/>
    <xf numFmtId="0" fontId="63" fillId="0" borderId="0" xfId="78" applyFont="1"/>
    <xf numFmtId="0" fontId="1" fillId="24" borderId="13" xfId="94" applyFill="1" applyBorder="1"/>
    <xf numFmtId="0" fontId="1" fillId="0" borderId="0" xfId="94"/>
    <xf numFmtId="0" fontId="3" fillId="0" borderId="0" xfId="78" applyFont="1" applyFill="1" applyBorder="1"/>
    <xf numFmtId="0" fontId="52" fillId="28" borderId="12" xfId="85" applyFont="1" applyFill="1" applyBorder="1" applyAlignment="1">
      <alignment horizontal="left" vertical="center" wrapText="1"/>
    </xf>
    <xf numFmtId="0" fontId="16" fillId="0" borderId="23" xfId="85" applyFont="1" applyBorder="1" applyAlignment="1">
      <alignment horizontal="center" vertical="center" wrapText="1"/>
    </xf>
    <xf numFmtId="0" fontId="16" fillId="0" borderId="38" xfId="85" applyFont="1" applyBorder="1" applyAlignment="1">
      <alignment horizontal="center" vertical="center" wrapText="1"/>
    </xf>
    <xf numFmtId="0" fontId="3" fillId="28" borderId="25" xfId="85" applyFont="1" applyFill="1" applyBorder="1" applyAlignment="1">
      <alignment vertical="center"/>
    </xf>
    <xf numFmtId="0" fontId="3" fillId="28" borderId="11" xfId="85" applyFont="1" applyFill="1" applyBorder="1" applyAlignment="1">
      <alignment vertical="center"/>
    </xf>
    <xf numFmtId="0" fontId="3" fillId="28" borderId="24" xfId="85" applyFont="1" applyFill="1" applyBorder="1" applyAlignment="1">
      <alignment vertical="center"/>
    </xf>
    <xf numFmtId="9" fontId="18" fillId="28" borderId="20" xfId="85" quotePrefix="1" applyNumberFormat="1" applyFont="1" applyFill="1" applyBorder="1" applyAlignment="1">
      <alignment horizontal="center" vertical="center" wrapText="1"/>
    </xf>
    <xf numFmtId="0" fontId="66" fillId="0" borderId="0" xfId="78" applyFont="1"/>
    <xf numFmtId="0" fontId="67" fillId="0" borderId="17" xfId="87" applyFont="1" applyFill="1" applyBorder="1" applyAlignment="1">
      <alignment horizontal="left" vertical="center" wrapText="1"/>
    </xf>
    <xf numFmtId="0" fontId="67" fillId="25" borderId="17" xfId="87" applyFont="1" applyFill="1" applyBorder="1" applyAlignment="1">
      <alignment horizontal="left" vertical="center" wrapText="1"/>
    </xf>
    <xf numFmtId="0" fontId="67" fillId="0" borderId="20" xfId="87" applyFont="1" applyFill="1" applyBorder="1" applyAlignment="1">
      <alignment horizontal="left" vertical="center" wrapText="1"/>
    </xf>
    <xf numFmtId="0" fontId="67" fillId="25" borderId="20" xfId="87" applyFont="1" applyFill="1" applyBorder="1" applyAlignment="1">
      <alignment horizontal="left" vertical="center" wrapText="1"/>
    </xf>
    <xf numFmtId="9" fontId="71" fillId="25" borderId="12" xfId="84" applyNumberFormat="1" applyFont="1" applyFill="1" applyBorder="1" applyAlignment="1">
      <alignment horizontal="center" vertical="center" wrapText="1"/>
    </xf>
    <xf numFmtId="0" fontId="67" fillId="0" borderId="30" xfId="87" applyFont="1" applyFill="1" applyBorder="1" applyAlignment="1">
      <alignment horizontal="left" vertical="center" wrapText="1"/>
    </xf>
    <xf numFmtId="9" fontId="67" fillId="25" borderId="20" xfId="85" applyNumberFormat="1" applyFont="1" applyFill="1" applyBorder="1" applyAlignment="1">
      <alignment horizontal="left" vertical="center" wrapText="1"/>
    </xf>
    <xf numFmtId="9" fontId="67" fillId="25" borderId="39" xfId="84" applyNumberFormat="1" applyFont="1" applyFill="1" applyBorder="1" applyAlignment="1">
      <alignment horizontal="left" vertical="center" wrapText="1"/>
    </xf>
    <xf numFmtId="0" fontId="10" fillId="0" borderId="0" xfId="0" applyFont="1" applyBorder="1" applyAlignment="1">
      <alignment vertical="top" wrapText="1"/>
    </xf>
    <xf numFmtId="0" fontId="5" fillId="0" borderId="0" xfId="0" applyFont="1" applyFill="1" applyAlignment="1">
      <alignment horizontal="centerContinuous" vertical="top"/>
    </xf>
    <xf numFmtId="0" fontId="5" fillId="0" borderId="0" xfId="0" applyFont="1" applyAlignment="1">
      <alignment horizontal="centerContinuous" vertical="top"/>
    </xf>
    <xf numFmtId="0" fontId="3" fillId="0" borderId="0" xfId="0" applyFont="1" applyAlignment="1">
      <alignment wrapText="1"/>
    </xf>
    <xf numFmtId="0" fontId="9" fillId="0" borderId="0" xfId="0" applyFont="1" applyBorder="1" applyAlignment="1">
      <alignment horizontal="centerContinuous" vertical="center"/>
    </xf>
    <xf numFmtId="0" fontId="3" fillId="0" borderId="0" xfId="0" applyFont="1" applyBorder="1"/>
    <xf numFmtId="0" fontId="3" fillId="0" borderId="0" xfId="0" applyFont="1"/>
    <xf numFmtId="0" fontId="67" fillId="0" borderId="0" xfId="0" applyFont="1" applyBorder="1" applyAlignment="1"/>
    <xf numFmtId="0" fontId="13" fillId="0" borderId="32" xfId="0" applyFont="1" applyFill="1" applyBorder="1" applyAlignment="1">
      <alignment wrapText="1"/>
    </xf>
    <xf numFmtId="0" fontId="13" fillId="0" borderId="26" xfId="0" applyFont="1" applyFill="1" applyBorder="1" applyAlignment="1">
      <alignment horizontal="left"/>
    </xf>
    <xf numFmtId="0" fontId="67" fillId="0" borderId="0" xfId="0" applyFont="1" applyBorder="1" applyAlignment="1">
      <alignment horizontal="left"/>
    </xf>
    <xf numFmtId="0" fontId="13" fillId="0" borderId="32" xfId="0" applyFont="1" applyBorder="1" applyAlignment="1">
      <alignment horizontal="centerContinuous" wrapText="1"/>
    </xf>
    <xf numFmtId="0" fontId="13" fillId="0" borderId="26" xfId="0" applyFont="1" applyBorder="1" applyAlignment="1">
      <alignment horizontal="centerContinuous" wrapText="1"/>
    </xf>
    <xf numFmtId="0" fontId="61" fillId="0" borderId="0" xfId="0" applyFont="1" applyFill="1" applyBorder="1" applyAlignment="1">
      <alignment horizontal="left"/>
    </xf>
    <xf numFmtId="0" fontId="68" fillId="0" borderId="0" xfId="0" applyFont="1" applyFill="1" applyBorder="1" applyAlignment="1">
      <alignment horizontal="center" wrapText="1"/>
    </xf>
    <xf numFmtId="0" fontId="18" fillId="0" borderId="0" xfId="0" applyFont="1" applyBorder="1" applyAlignment="1">
      <alignment horizontal="left"/>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Border="1" applyAlignment="1">
      <alignment horizontal="center" wrapText="1"/>
    </xf>
    <xf numFmtId="0" fontId="11" fillId="0" borderId="0" xfId="0" applyFont="1" applyBorder="1"/>
    <xf numFmtId="0" fontId="0" fillId="0" borderId="35" xfId="0" applyBorder="1"/>
    <xf numFmtId="0" fontId="70" fillId="0" borderId="35" xfId="0" quotePrefix="1" applyFont="1" applyBorder="1" applyAlignment="1">
      <alignment horizontal="center" vertical="center"/>
    </xf>
    <xf numFmtId="0" fontId="18" fillId="0" borderId="17" xfId="0" applyFont="1" applyFill="1" applyBorder="1" applyAlignment="1">
      <alignment horizontal="center" vertical="center" wrapText="1"/>
    </xf>
    <xf numFmtId="0" fontId="16" fillId="0" borderId="14" xfId="0" applyFont="1" applyFill="1" applyBorder="1" applyAlignment="1">
      <alignment vertical="center" wrapText="1"/>
    </xf>
    <xf numFmtId="0" fontId="16" fillId="27" borderId="14" xfId="0" applyFont="1" applyFill="1" applyBorder="1" applyAlignment="1">
      <alignment vertical="center" wrapText="1"/>
    </xf>
    <xf numFmtId="0" fontId="16" fillId="0" borderId="15" xfId="0" applyFont="1" applyFill="1" applyBorder="1" applyAlignment="1">
      <alignment vertical="center" wrapText="1"/>
    </xf>
    <xf numFmtId="0" fontId="16" fillId="0" borderId="16" xfId="0" applyFont="1" applyFill="1" applyBorder="1" applyAlignment="1">
      <alignment vertical="center" wrapText="1"/>
    </xf>
    <xf numFmtId="0" fontId="16" fillId="0" borderId="17" xfId="0" applyFont="1" applyFill="1" applyBorder="1" applyAlignment="1">
      <alignment vertical="center" wrapText="1"/>
    </xf>
    <xf numFmtId="0" fontId="18" fillId="0" borderId="15"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6" xfId="0" quotePrefix="1" applyFont="1" applyFill="1" applyBorder="1" applyAlignment="1">
      <alignment horizontal="center" vertical="center" wrapText="1"/>
    </xf>
    <xf numFmtId="0" fontId="18" fillId="0" borderId="16" xfId="0" applyFont="1" applyFill="1" applyBorder="1" applyAlignment="1">
      <alignment horizontal="center" vertical="center" wrapText="1"/>
    </xf>
    <xf numFmtId="0" fontId="8" fillId="0" borderId="16" xfId="0" applyFont="1" applyFill="1" applyBorder="1" applyAlignment="1">
      <alignment wrapText="1"/>
    </xf>
    <xf numFmtId="0" fontId="8" fillId="0" borderId="14" xfId="0" applyFont="1" applyFill="1" applyBorder="1" applyAlignment="1">
      <alignment wrapText="1"/>
    </xf>
    <xf numFmtId="0" fontId="64" fillId="0" borderId="14" xfId="0" applyFont="1" applyFill="1" applyBorder="1" applyAlignment="1">
      <alignment horizontal="center" vertical="center" wrapText="1"/>
    </xf>
    <xf numFmtId="0" fontId="8" fillId="0" borderId="15" xfId="0" applyFont="1" applyFill="1" applyBorder="1" applyAlignment="1">
      <alignment wrapText="1"/>
    </xf>
    <xf numFmtId="0" fontId="8" fillId="0" borderId="27" xfId="0" applyFont="1" applyFill="1" applyBorder="1" applyAlignment="1">
      <alignment wrapText="1"/>
    </xf>
    <xf numFmtId="0" fontId="18" fillId="0" borderId="20" xfId="0" applyFont="1" applyFill="1" applyBorder="1" applyAlignment="1">
      <alignment horizontal="center" vertical="center" wrapText="1"/>
    </xf>
    <xf numFmtId="0" fontId="16" fillId="0" borderId="12" xfId="0" applyFont="1" applyFill="1" applyBorder="1" applyAlignment="1">
      <alignment vertical="center" wrapText="1"/>
    </xf>
    <xf numFmtId="0" fontId="16" fillId="0" borderId="19" xfId="0" applyFont="1" applyFill="1" applyBorder="1" applyAlignment="1">
      <alignment vertical="center" wrapText="1"/>
    </xf>
    <xf numFmtId="0" fontId="16" fillId="0" borderId="0" xfId="0" applyFont="1" applyFill="1" applyBorder="1" applyAlignment="1">
      <alignment vertical="center" wrapText="1"/>
    </xf>
    <xf numFmtId="0" fontId="16" fillId="0" borderId="20" xfId="0" applyFont="1" applyFill="1" applyBorder="1" applyAlignment="1">
      <alignment vertical="center" wrapText="1"/>
    </xf>
    <xf numFmtId="0" fontId="16" fillId="25" borderId="12" xfId="0" applyFont="1" applyFill="1" applyBorder="1" applyAlignment="1">
      <alignment vertical="center" wrapText="1"/>
    </xf>
    <xf numFmtId="0" fontId="16" fillId="25" borderId="19" xfId="0" applyFont="1" applyFill="1" applyBorder="1" applyAlignment="1">
      <alignment vertical="center" wrapText="1"/>
    </xf>
    <xf numFmtId="0" fontId="18" fillId="0" borderId="19"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0" borderId="0" xfId="0" applyFont="1" applyFill="1" applyBorder="1" applyAlignment="1">
      <alignment horizontal="center" vertical="center" wrapText="1"/>
    </xf>
    <xf numFmtId="0" fontId="8" fillId="0" borderId="0" xfId="0" applyFont="1" applyFill="1" applyBorder="1" applyAlignment="1">
      <alignment wrapText="1"/>
    </xf>
    <xf numFmtId="0" fontId="8" fillId="0" borderId="12" xfId="0" applyFont="1" applyFill="1" applyBorder="1" applyAlignment="1">
      <alignment wrapText="1"/>
    </xf>
    <xf numFmtId="0" fontId="64" fillId="0" borderId="19" xfId="0" applyFont="1" applyFill="1" applyBorder="1" applyAlignment="1">
      <alignment horizontal="center" vertical="center" wrapText="1"/>
    </xf>
    <xf numFmtId="0" fontId="8" fillId="0" borderId="19" xfId="0" applyFont="1" applyFill="1" applyBorder="1" applyAlignment="1">
      <alignment wrapText="1"/>
    </xf>
    <xf numFmtId="0" fontId="8" fillId="0" borderId="28" xfId="0" applyFont="1" applyFill="1" applyBorder="1" applyAlignment="1">
      <alignment wrapText="1"/>
    </xf>
    <xf numFmtId="0" fontId="18" fillId="25" borderId="12" xfId="0" applyFont="1" applyFill="1" applyBorder="1" applyAlignment="1">
      <alignment horizontal="center" vertical="center" wrapText="1"/>
    </xf>
    <xf numFmtId="0" fontId="16" fillId="0" borderId="26" xfId="0" applyFont="1" applyFill="1" applyBorder="1" applyAlignment="1">
      <alignment vertical="center" wrapText="1"/>
    </xf>
    <xf numFmtId="0" fontId="18" fillId="25" borderId="20" xfId="0" applyFont="1" applyFill="1" applyBorder="1" applyAlignment="1">
      <alignment horizontal="center" vertical="center" wrapText="1"/>
    </xf>
    <xf numFmtId="0" fontId="16" fillId="25" borderId="0" xfId="0" applyFont="1" applyFill="1" applyBorder="1" applyAlignment="1">
      <alignment vertical="center" wrapText="1"/>
    </xf>
    <xf numFmtId="0" fontId="16" fillId="25" borderId="20" xfId="0" applyFont="1" applyFill="1" applyBorder="1" applyAlignment="1">
      <alignment vertical="center" wrapText="1"/>
    </xf>
    <xf numFmtId="0" fontId="18" fillId="25" borderId="19" xfId="0" applyFont="1" applyFill="1" applyBorder="1" applyAlignment="1">
      <alignment horizontal="center" vertical="center" wrapText="1"/>
    </xf>
    <xf numFmtId="0" fontId="18" fillId="25" borderId="0" xfId="0" quotePrefix="1" applyFont="1" applyFill="1" applyBorder="1" applyAlignment="1">
      <alignment horizontal="center" vertical="center" wrapText="1"/>
    </xf>
    <xf numFmtId="0" fontId="18" fillId="25" borderId="0" xfId="0" applyFont="1" applyFill="1" applyBorder="1" applyAlignment="1">
      <alignment horizontal="center" vertical="center" wrapText="1"/>
    </xf>
    <xf numFmtId="0" fontId="8" fillId="25" borderId="0" xfId="0" applyFont="1" applyFill="1" applyBorder="1" applyAlignment="1">
      <alignment wrapText="1"/>
    </xf>
    <xf numFmtId="0" fontId="8" fillId="25" borderId="12" xfId="0" applyFont="1" applyFill="1" applyBorder="1" applyAlignment="1">
      <alignment wrapText="1"/>
    </xf>
    <xf numFmtId="0" fontId="64" fillId="25" borderId="19" xfId="0" applyFont="1" applyFill="1" applyBorder="1" applyAlignment="1">
      <alignment horizontal="center" vertical="center" wrapText="1"/>
    </xf>
    <xf numFmtId="0" fontId="8" fillId="25" borderId="19" xfId="0" applyFont="1" applyFill="1" applyBorder="1" applyAlignment="1">
      <alignment wrapText="1"/>
    </xf>
    <xf numFmtId="0" fontId="8" fillId="25" borderId="28" xfId="0" applyFont="1" applyFill="1" applyBorder="1" applyAlignment="1">
      <alignment wrapText="1"/>
    </xf>
    <xf numFmtId="0" fontId="18" fillId="0" borderId="13" xfId="0" applyFont="1" applyFill="1" applyBorder="1" applyAlignment="1">
      <alignment horizontal="center" vertical="center" wrapText="1"/>
    </xf>
    <xf numFmtId="0" fontId="16" fillId="0" borderId="13" xfId="0" applyFont="1" applyFill="1" applyBorder="1" applyAlignment="1">
      <alignment vertical="center" wrapText="1"/>
    </xf>
    <xf numFmtId="0" fontId="16" fillId="27" borderId="13" xfId="0" applyFont="1" applyFill="1" applyBorder="1" applyAlignment="1">
      <alignment vertical="center" wrapText="1"/>
    </xf>
    <xf numFmtId="0" fontId="16" fillId="0" borderId="32" xfId="0" applyFont="1" applyFill="1" applyBorder="1" applyAlignment="1">
      <alignment vertical="center" wrapText="1"/>
    </xf>
    <xf numFmtId="0" fontId="16" fillId="0" borderId="39" xfId="0" applyFont="1" applyFill="1" applyBorder="1" applyAlignment="1">
      <alignment vertical="center" wrapText="1"/>
    </xf>
    <xf numFmtId="0" fontId="16" fillId="25" borderId="30" xfId="0" applyFont="1" applyFill="1" applyBorder="1" applyAlignment="1">
      <alignment vertical="center" wrapText="1"/>
    </xf>
    <xf numFmtId="0" fontId="16" fillId="25" borderId="10" xfId="0" applyFont="1" applyFill="1" applyBorder="1" applyAlignment="1">
      <alignment vertical="center" wrapText="1"/>
    </xf>
    <xf numFmtId="0" fontId="8" fillId="0" borderId="38" xfId="0" applyFont="1" applyFill="1" applyBorder="1" applyAlignment="1">
      <alignment wrapText="1"/>
    </xf>
    <xf numFmtId="0" fontId="0" fillId="0" borderId="0" xfId="0" applyBorder="1"/>
    <xf numFmtId="0" fontId="61" fillId="25" borderId="16"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6" fillId="25" borderId="16" xfId="0" applyFont="1" applyFill="1" applyBorder="1" applyAlignment="1">
      <alignment vertical="center" wrapText="1"/>
    </xf>
    <xf numFmtId="0" fontId="18" fillId="25" borderId="16" xfId="0" applyFont="1" applyFill="1" applyBorder="1" applyAlignment="1">
      <alignment horizontal="center" vertical="center" wrapText="1"/>
    </xf>
    <xf numFmtId="0" fontId="18" fillId="25" borderId="16" xfId="0" quotePrefix="1" applyFont="1" applyFill="1" applyBorder="1" applyAlignment="1">
      <alignment horizontal="center" vertical="center" wrapText="1"/>
    </xf>
    <xf numFmtId="0" fontId="8" fillId="25" borderId="16" xfId="0" applyFont="1" applyFill="1" applyBorder="1" applyAlignment="1">
      <alignment wrapText="1"/>
    </xf>
    <xf numFmtId="0" fontId="64" fillId="0" borderId="16" xfId="0" applyFont="1" applyFill="1" applyBorder="1" applyAlignment="1">
      <alignment horizontal="center" vertical="center" wrapText="1"/>
    </xf>
    <xf numFmtId="0" fontId="8" fillId="25" borderId="27" xfId="0" applyFont="1" applyFill="1" applyBorder="1" applyAlignment="1">
      <alignment wrapText="1"/>
    </xf>
    <xf numFmtId="0" fontId="61" fillId="0" borderId="26" xfId="0" applyFont="1" applyFill="1" applyBorder="1" applyAlignment="1">
      <alignment horizontal="center" vertical="center" wrapText="1"/>
    </xf>
    <xf numFmtId="0" fontId="16" fillId="27" borderId="16" xfId="0" applyFont="1" applyFill="1" applyBorder="1" applyAlignment="1">
      <alignment vertical="center" wrapText="1"/>
    </xf>
    <xf numFmtId="0" fontId="72" fillId="25" borderId="20" xfId="0" applyFont="1" applyFill="1" applyBorder="1" applyAlignment="1">
      <alignment horizontal="right" vertical="center" wrapText="1"/>
    </xf>
    <xf numFmtId="0" fontId="3" fillId="0" borderId="20" xfId="0" applyFont="1" applyBorder="1" applyAlignment="1">
      <alignment horizontal="center" wrapText="1"/>
    </xf>
    <xf numFmtId="0" fontId="3" fillId="0" borderId="12" xfId="0" applyFont="1" applyBorder="1" applyAlignment="1">
      <alignment horizontal="center" wrapText="1"/>
    </xf>
    <xf numFmtId="0" fontId="3" fillId="27" borderId="12" xfId="0" applyFont="1" applyFill="1" applyBorder="1" applyAlignment="1">
      <alignment horizontal="center" wrapText="1"/>
    </xf>
    <xf numFmtId="0" fontId="3" fillId="0" borderId="19" xfId="0" applyFont="1" applyFill="1" applyBorder="1"/>
    <xf numFmtId="0" fontId="3" fillId="0" borderId="0" xfId="0" applyFont="1" applyFill="1" applyBorder="1" applyAlignment="1">
      <alignment horizontal="center" wrapText="1"/>
    </xf>
    <xf numFmtId="0" fontId="3" fillId="0" borderId="20" xfId="0" applyFont="1" applyFill="1" applyBorder="1" applyAlignment="1">
      <alignment horizontal="center" wrapText="1"/>
    </xf>
    <xf numFmtId="0" fontId="3" fillId="0" borderId="20" xfId="0" applyFont="1" applyFill="1" applyBorder="1" applyAlignment="1">
      <alignment horizontal="center"/>
    </xf>
    <xf numFmtId="0" fontId="59" fillId="0" borderId="12" xfId="0" applyFont="1" applyFill="1" applyBorder="1" applyAlignment="1">
      <alignment wrapText="1"/>
    </xf>
    <xf numFmtId="0" fontId="59" fillId="0" borderId="19" xfId="0" applyFont="1" applyFill="1" applyBorder="1" applyAlignment="1">
      <alignment wrapText="1"/>
    </xf>
    <xf numFmtId="0" fontId="59" fillId="0" borderId="0" xfId="0" applyFont="1" applyFill="1" applyBorder="1" applyAlignment="1">
      <alignment wrapText="1"/>
    </xf>
    <xf numFmtId="0" fontId="59" fillId="0" borderId="12" xfId="0" applyFont="1" applyBorder="1" applyAlignment="1">
      <alignment wrapText="1"/>
    </xf>
    <xf numFmtId="0" fontId="59" fillId="0" borderId="19" xfId="0" applyFont="1" applyBorder="1" applyAlignment="1">
      <alignment wrapText="1"/>
    </xf>
    <xf numFmtId="0" fontId="59" fillId="0" borderId="0" xfId="0" applyFont="1" applyBorder="1" applyAlignment="1">
      <alignment wrapText="1"/>
    </xf>
    <xf numFmtId="0" fontId="59" fillId="0" borderId="28" xfId="0" applyFont="1" applyFill="1" applyBorder="1" applyAlignment="1">
      <alignment wrapText="1"/>
    </xf>
    <xf numFmtId="0" fontId="70" fillId="0" borderId="35" xfId="0" applyFont="1" applyBorder="1" applyAlignment="1">
      <alignment horizontal="center" vertical="center"/>
    </xf>
    <xf numFmtId="0" fontId="3" fillId="0" borderId="12" xfId="0" applyFont="1" applyFill="1" applyBorder="1"/>
    <xf numFmtId="0" fontId="3" fillId="0" borderId="0" xfId="0" applyFont="1" applyFill="1" applyBorder="1"/>
    <xf numFmtId="0" fontId="3" fillId="0" borderId="12" xfId="0" applyFont="1" applyBorder="1"/>
    <xf numFmtId="0" fontId="3" fillId="0" borderId="19" xfId="0" applyFont="1" applyBorder="1"/>
    <xf numFmtId="0" fontId="3" fillId="0" borderId="28" xfId="0" applyFont="1" applyFill="1" applyBorder="1"/>
    <xf numFmtId="0" fontId="61" fillId="0" borderId="39" xfId="0" applyFont="1" applyFill="1" applyBorder="1" applyAlignment="1">
      <alignment horizontal="center" vertical="center" wrapText="1"/>
    </xf>
    <xf numFmtId="0" fontId="3" fillId="25" borderId="26" xfId="0" applyFont="1" applyFill="1" applyBorder="1" applyAlignment="1">
      <alignment horizontal="center" wrapText="1"/>
    </xf>
    <xf numFmtId="0" fontId="3" fillId="0" borderId="13" xfId="0" applyFont="1" applyFill="1" applyBorder="1" applyAlignment="1">
      <alignment horizontal="center" wrapText="1"/>
    </xf>
    <xf numFmtId="0" fontId="73" fillId="25" borderId="13" xfId="0" applyFont="1" applyFill="1" applyBorder="1" applyAlignment="1">
      <alignment horizontal="center" wrapText="1"/>
    </xf>
    <xf numFmtId="0" fontId="3" fillId="25" borderId="32" xfId="0" applyFont="1" applyFill="1" applyBorder="1"/>
    <xf numFmtId="0" fontId="3" fillId="25" borderId="39" xfId="0" applyFont="1" applyFill="1" applyBorder="1" applyAlignment="1">
      <alignment horizontal="center" wrapText="1"/>
    </xf>
    <xf numFmtId="0" fontId="3" fillId="0" borderId="26" xfId="0" applyFont="1" applyFill="1" applyBorder="1" applyAlignment="1">
      <alignment horizontal="center"/>
    </xf>
    <xf numFmtId="0" fontId="3" fillId="0" borderId="13" xfId="0" applyFont="1" applyFill="1" applyBorder="1"/>
    <xf numFmtId="0" fontId="3" fillId="0" borderId="32" xfId="0" applyFont="1" applyFill="1" applyBorder="1"/>
    <xf numFmtId="0" fontId="3" fillId="25" borderId="39" xfId="0" applyFont="1" applyFill="1" applyBorder="1"/>
    <xf numFmtId="0" fontId="3" fillId="25" borderId="13" xfId="0" applyFont="1" applyFill="1" applyBorder="1"/>
    <xf numFmtId="0" fontId="3" fillId="0" borderId="13" xfId="0" applyFont="1" applyBorder="1"/>
    <xf numFmtId="0" fontId="3" fillId="0" borderId="32" xfId="0" applyFont="1" applyBorder="1"/>
    <xf numFmtId="0" fontId="3" fillId="0" borderId="39" xfId="0" applyFont="1" applyBorder="1"/>
    <xf numFmtId="0" fontId="3" fillId="25" borderId="43" xfId="0" applyFont="1" applyFill="1" applyBorder="1"/>
    <xf numFmtId="9" fontId="61" fillId="25" borderId="20" xfId="0" applyNumberFormat="1" applyFont="1" applyFill="1" applyBorder="1" applyAlignment="1">
      <alignment horizontal="right" vertical="center" wrapText="1"/>
    </xf>
    <xf numFmtId="0" fontId="3" fillId="25" borderId="20" xfId="0" applyFont="1" applyFill="1" applyBorder="1" applyAlignment="1">
      <alignment horizontal="center" wrapText="1"/>
    </xf>
    <xf numFmtId="0" fontId="3" fillId="0" borderId="12" xfId="0" applyFont="1" applyFill="1" applyBorder="1" applyAlignment="1">
      <alignment horizontal="center" wrapText="1"/>
    </xf>
    <xf numFmtId="0" fontId="3" fillId="25" borderId="12" xfId="0" applyFont="1" applyFill="1" applyBorder="1" applyAlignment="1">
      <alignment horizontal="center" wrapText="1"/>
    </xf>
    <xf numFmtId="0" fontId="3" fillId="25" borderId="19" xfId="0" applyFont="1" applyFill="1" applyBorder="1"/>
    <xf numFmtId="0" fontId="3" fillId="25" borderId="0" xfId="0" applyFont="1" applyFill="1" applyBorder="1" applyAlignment="1">
      <alignment horizontal="center" wrapText="1"/>
    </xf>
    <xf numFmtId="0" fontId="3" fillId="25" borderId="0" xfId="0" applyFont="1" applyFill="1" applyBorder="1"/>
    <xf numFmtId="0" fontId="3" fillId="25" borderId="12" xfId="0" applyFont="1" applyFill="1" applyBorder="1"/>
    <xf numFmtId="0" fontId="3" fillId="25" borderId="28" xfId="0" applyFont="1" applyFill="1" applyBorder="1"/>
    <xf numFmtId="0" fontId="3" fillId="25"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25" borderId="32" xfId="0" applyFont="1" applyFill="1" applyBorder="1" applyAlignment="1">
      <alignment horizontal="center" vertical="center" wrapText="1"/>
    </xf>
    <xf numFmtId="0" fontId="3" fillId="25" borderId="39" xfId="0" applyFont="1" applyFill="1" applyBorder="1" applyAlignment="1">
      <alignment horizontal="center" vertical="center" wrapText="1"/>
    </xf>
    <xf numFmtId="0" fontId="3" fillId="25" borderId="2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59" fillId="25" borderId="32" xfId="0" applyFont="1" applyFill="1" applyBorder="1"/>
    <xf numFmtId="0" fontId="59" fillId="25" borderId="13"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25" borderId="14"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25" borderId="16" xfId="0" applyFont="1" applyFill="1" applyBorder="1"/>
    <xf numFmtId="0" fontId="59" fillId="25" borderId="14" xfId="0" applyFont="1" applyFill="1" applyBorder="1"/>
    <xf numFmtId="0" fontId="59" fillId="0" borderId="14" xfId="0" applyFont="1" applyFill="1" applyBorder="1"/>
    <xf numFmtId="0" fontId="59" fillId="0" borderId="16" xfId="0" applyFont="1" applyFill="1" applyBorder="1"/>
    <xf numFmtId="0" fontId="59" fillId="25" borderId="27" xfId="0" applyFont="1" applyFill="1" applyBorder="1"/>
    <xf numFmtId="0" fontId="61" fillId="25"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25" borderId="4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27" borderId="45" xfId="0" applyFont="1" applyFill="1" applyBorder="1" applyAlignment="1">
      <alignment horizontal="center" vertical="center" wrapText="1"/>
    </xf>
    <xf numFmtId="0" fontId="3" fillId="27" borderId="45" xfId="0" applyFont="1" applyFill="1" applyBorder="1"/>
    <xf numFmtId="0" fontId="3" fillId="0" borderId="44" xfId="0" applyFont="1" applyFill="1" applyBorder="1"/>
    <xf numFmtId="0" fontId="3" fillId="0" borderId="45" xfId="0" applyFont="1" applyFill="1" applyBorder="1"/>
    <xf numFmtId="0" fontId="14" fillId="0" borderId="47" xfId="0" applyFont="1" applyFill="1" applyBorder="1" applyAlignment="1">
      <alignment horizontal="center" vertical="center" wrapText="1"/>
    </xf>
    <xf numFmtId="0" fontId="3" fillId="0" borderId="48" xfId="0" applyFont="1" applyFill="1" applyBorder="1"/>
    <xf numFmtId="0" fontId="75" fillId="0" borderId="0" xfId="0" applyFont="1" applyFill="1" applyBorder="1" applyAlignment="1">
      <alignment horizontal="left" vertical="center"/>
    </xf>
    <xf numFmtId="0" fontId="76" fillId="0" borderId="0" xfId="0" applyFont="1" applyFill="1" applyBorder="1" applyAlignment="1">
      <alignment wrapText="1"/>
    </xf>
    <xf numFmtId="0" fontId="76" fillId="0" borderId="0" xfId="0" applyFont="1" applyFill="1" applyBorder="1"/>
    <xf numFmtId="0" fontId="76" fillId="0" borderId="0" xfId="0" applyFont="1" applyFill="1"/>
    <xf numFmtId="0" fontId="58" fillId="0" borderId="0" xfId="60" applyFont="1" applyAlignment="1" applyProtection="1"/>
    <xf numFmtId="9" fontId="18" fillId="0" borderId="13" xfId="84" applyNumberFormat="1" applyFont="1" applyFill="1" applyBorder="1" applyAlignment="1">
      <alignment horizontal="left" vertical="center" wrapText="1" indent="1"/>
    </xf>
    <xf numFmtId="0" fontId="59" fillId="0" borderId="0" xfId="0" applyFont="1" applyFill="1" applyBorder="1" applyAlignment="1">
      <alignment horizontal="left" vertical="center"/>
    </xf>
    <xf numFmtId="0" fontId="59" fillId="0" borderId="0" xfId="0" applyFont="1" applyFill="1" applyBorder="1" applyAlignment="1">
      <alignment horizontal="left" vertical="center" wrapText="1"/>
    </xf>
    <xf numFmtId="0" fontId="59" fillId="0" borderId="13" xfId="0" applyFont="1" applyFill="1" applyBorder="1" applyAlignment="1">
      <alignment horizontal="left" vertical="center"/>
    </xf>
    <xf numFmtId="0" fontId="3" fillId="0" borderId="0" xfId="0" applyFont="1" applyFill="1" applyBorder="1" applyAlignment="1">
      <alignment horizontal="left" vertical="center" wrapText="1"/>
    </xf>
    <xf numFmtId="0" fontId="61" fillId="29" borderId="13" xfId="0" quotePrefix="1" applyFont="1" applyFill="1" applyBorder="1" applyAlignment="1">
      <alignment horizontal="center" vertical="center"/>
    </xf>
    <xf numFmtId="0" fontId="61" fillId="29" borderId="13" xfId="0" applyFont="1" applyFill="1" applyBorder="1" applyAlignment="1">
      <alignment horizontal="center" vertical="center"/>
    </xf>
    <xf numFmtId="0" fontId="18" fillId="0" borderId="13" xfId="0" applyFont="1" applyFill="1" applyBorder="1" applyAlignment="1">
      <alignment horizontal="left" vertical="center" wrapText="1" indent="1"/>
    </xf>
    <xf numFmtId="0" fontId="59" fillId="0" borderId="13" xfId="0" applyFont="1" applyFill="1" applyBorder="1" applyAlignment="1">
      <alignment horizontal="center" vertical="center"/>
    </xf>
    <xf numFmtId="0" fontId="18" fillId="0" borderId="13" xfId="0" applyFont="1" applyFill="1" applyBorder="1" applyAlignment="1">
      <alignment horizontal="center" vertical="center"/>
    </xf>
    <xf numFmtId="0" fontId="59" fillId="0" borderId="13" xfId="0" applyFont="1" applyBorder="1" applyAlignment="1">
      <alignment horizontal="center" vertical="center"/>
    </xf>
    <xf numFmtId="0" fontId="18" fillId="0" borderId="13" xfId="0" applyFont="1" applyFill="1" applyBorder="1" applyAlignment="1">
      <alignment horizontal="left" vertical="center" indent="1"/>
    </xf>
    <xf numFmtId="0" fontId="59" fillId="0" borderId="32" xfId="0" applyFont="1" applyFill="1" applyBorder="1" applyAlignment="1">
      <alignment horizontal="left" vertical="center" wrapText="1"/>
    </xf>
    <xf numFmtId="0" fontId="80" fillId="0" borderId="0" xfId="60" applyFont="1" applyAlignment="1" applyProtection="1"/>
    <xf numFmtId="0" fontId="3" fillId="0" borderId="0" xfId="87" applyFont="1" applyAlignment="1">
      <alignment wrapText="1"/>
    </xf>
    <xf numFmtId="0" fontId="3" fillId="0" borderId="0" xfId="87" applyFont="1"/>
    <xf numFmtId="0" fontId="9" fillId="0" borderId="0" xfId="87" applyFont="1" applyBorder="1" applyAlignment="1">
      <alignment horizontal="left" vertical="center" wrapText="1"/>
    </xf>
    <xf numFmtId="0" fontId="9" fillId="0" borderId="0" xfId="87" applyFont="1" applyBorder="1" applyAlignment="1">
      <alignment horizontal="centerContinuous" vertical="center"/>
    </xf>
    <xf numFmtId="0" fontId="9" fillId="0" borderId="0" xfId="87" applyFont="1" applyBorder="1" applyAlignment="1">
      <alignment horizontal="center" vertical="center" wrapText="1"/>
    </xf>
    <xf numFmtId="0" fontId="3" fillId="0" borderId="0" xfId="87" applyFont="1" applyFill="1" applyBorder="1" applyAlignment="1">
      <alignment wrapText="1"/>
    </xf>
    <xf numFmtId="0" fontId="18" fillId="0" borderId="0" xfId="87" applyFont="1" applyBorder="1" applyAlignment="1">
      <alignment horizontal="left"/>
    </xf>
    <xf numFmtId="0" fontId="61" fillId="0" borderId="0" xfId="87" applyFont="1" applyBorder="1" applyAlignment="1">
      <alignment vertical="center" wrapText="1"/>
    </xf>
    <xf numFmtId="0" fontId="81" fillId="0" borderId="15" xfId="96" applyFont="1" applyBorder="1" applyAlignment="1">
      <alignment vertical="center"/>
    </xf>
    <xf numFmtId="0" fontId="8" fillId="0" borderId="14" xfId="87" applyFont="1" applyFill="1" applyBorder="1" applyAlignment="1">
      <alignment wrapText="1"/>
    </xf>
    <xf numFmtId="0" fontId="8" fillId="0" borderId="32" xfId="96" applyFont="1" applyFill="1" applyBorder="1" applyAlignment="1">
      <alignment horizontal="centerContinuous" vertical="center" wrapText="1"/>
    </xf>
    <xf numFmtId="0" fontId="83" fillId="0" borderId="39" xfId="96" applyFont="1" applyFill="1" applyBorder="1" applyAlignment="1">
      <alignment horizontal="centerContinuous" vertical="center"/>
    </xf>
    <xf numFmtId="0" fontId="8" fillId="27" borderId="17" xfId="96" applyFont="1" applyFill="1" applyBorder="1" applyAlignment="1">
      <alignment horizontal="center" vertical="center" wrapText="1"/>
    </xf>
    <xf numFmtId="0" fontId="8" fillId="26" borderId="17" xfId="96" applyFont="1" applyFill="1" applyBorder="1" applyAlignment="1">
      <alignment horizontal="center" vertical="center" wrapText="1"/>
    </xf>
    <xf numFmtId="0" fontId="8" fillId="0" borderId="0" xfId="87" applyFont="1"/>
    <xf numFmtId="0" fontId="81" fillId="0" borderId="19" xfId="96" applyFont="1" applyBorder="1" applyAlignment="1">
      <alignment vertical="center"/>
    </xf>
    <xf numFmtId="0" fontId="8" fillId="0" borderId="12" xfId="87" applyFont="1" applyFill="1" applyBorder="1" applyAlignment="1">
      <alignment horizontal="center" vertical="center" wrapText="1"/>
    </xf>
    <xf numFmtId="0" fontId="8" fillId="0" borderId="29" xfId="96" applyFont="1" applyFill="1" applyBorder="1" applyAlignment="1">
      <alignment horizontal="centerContinuous" vertical="center" wrapText="1"/>
    </xf>
    <xf numFmtId="0" fontId="8" fillId="0" borderId="34" xfId="96" applyFont="1" applyFill="1" applyBorder="1" applyAlignment="1">
      <alignment horizontal="centerContinuous" vertical="center"/>
    </xf>
    <xf numFmtId="0" fontId="8" fillId="27" borderId="30" xfId="96" applyFont="1" applyFill="1" applyBorder="1" applyAlignment="1">
      <alignment horizontal="center" vertical="center" wrapText="1"/>
    </xf>
    <xf numFmtId="0" fontId="8" fillId="26" borderId="30" xfId="96" applyFont="1" applyFill="1" applyBorder="1" applyAlignment="1">
      <alignment horizontal="center" vertical="center" wrapText="1"/>
    </xf>
    <xf numFmtId="0" fontId="8" fillId="0" borderId="12" xfId="87" applyFont="1" applyFill="1" applyBorder="1" applyAlignment="1">
      <alignment wrapText="1"/>
    </xf>
    <xf numFmtId="0" fontId="8" fillId="0" borderId="0" xfId="87" applyFont="1" applyAlignment="1">
      <alignment wrapText="1"/>
    </xf>
    <xf numFmtId="0" fontId="8" fillId="0" borderId="12" xfId="87" applyFont="1" applyFill="1" applyBorder="1" applyAlignment="1">
      <alignment vertical="center" wrapText="1"/>
    </xf>
    <xf numFmtId="0" fontId="8" fillId="0" borderId="0" xfId="87" applyFont="1" applyBorder="1" applyAlignment="1">
      <alignment wrapText="1"/>
    </xf>
    <xf numFmtId="0" fontId="81" fillId="0" borderId="29" xfId="96" applyFont="1" applyBorder="1" applyAlignment="1">
      <alignment vertical="center"/>
    </xf>
    <xf numFmtId="0" fontId="8" fillId="0" borderId="10" xfId="87" quotePrefix="1" applyFont="1" applyFill="1" applyBorder="1" applyAlignment="1">
      <alignment horizontal="center" vertical="center" wrapText="1"/>
    </xf>
    <xf numFmtId="0" fontId="8" fillId="0" borderId="13" xfId="87" quotePrefix="1" applyFont="1" applyFill="1" applyBorder="1" applyAlignment="1">
      <alignment horizontal="center" vertical="center" wrapText="1"/>
    </xf>
    <xf numFmtId="0" fontId="8" fillId="27" borderId="13" xfId="87" quotePrefix="1" applyFont="1" applyFill="1" applyBorder="1" applyAlignment="1">
      <alignment horizontal="center" vertical="center" wrapText="1"/>
    </xf>
    <xf numFmtId="0" fontId="81" fillId="0" borderId="32" xfId="96" quotePrefix="1" applyFont="1" applyBorder="1" applyAlignment="1">
      <alignment horizontal="center" vertical="center"/>
    </xf>
    <xf numFmtId="0" fontId="61" fillId="0" borderId="12" xfId="87" applyFont="1" applyFill="1" applyBorder="1" applyAlignment="1">
      <alignment horizontal="left" vertical="center" wrapText="1"/>
    </xf>
    <xf numFmtId="0" fontId="8" fillId="25" borderId="26" xfId="87" quotePrefix="1" applyFont="1" applyFill="1" applyBorder="1" applyAlignment="1">
      <alignment horizontal="center" vertical="center" wrapText="1"/>
    </xf>
    <xf numFmtId="0" fontId="8" fillId="25" borderId="13" xfId="87" quotePrefix="1" applyFont="1" applyFill="1" applyBorder="1" applyAlignment="1">
      <alignment horizontal="center" vertical="center" wrapText="1"/>
    </xf>
    <xf numFmtId="0" fontId="8" fillId="25" borderId="32" xfId="87" quotePrefix="1" applyFont="1" applyFill="1" applyBorder="1" applyAlignment="1">
      <alignment horizontal="center" vertical="center" wrapText="1"/>
    </xf>
    <xf numFmtId="0" fontId="8" fillId="25" borderId="39" xfId="87" quotePrefix="1" applyFont="1" applyFill="1" applyBorder="1" applyAlignment="1">
      <alignment horizontal="center" vertical="center" wrapText="1"/>
    </xf>
    <xf numFmtId="0" fontId="59" fillId="0" borderId="13" xfId="87" applyFont="1" applyBorder="1" applyAlignment="1">
      <alignment horizontal="center" vertical="center" wrapText="1"/>
    </xf>
    <xf numFmtId="0" fontId="60" fillId="0" borderId="14" xfId="87" applyFont="1" applyFill="1" applyBorder="1" applyAlignment="1">
      <alignment horizontal="left" vertical="center" wrapText="1"/>
    </xf>
    <xf numFmtId="0" fontId="18" fillId="0" borderId="13" xfId="87" quotePrefix="1" applyFont="1" applyFill="1" applyBorder="1" applyAlignment="1">
      <alignment horizontal="center" vertical="center" wrapText="1"/>
    </xf>
    <xf numFmtId="0" fontId="18" fillId="27" borderId="13" xfId="87" quotePrefix="1" applyFont="1" applyFill="1" applyBorder="1" applyAlignment="1">
      <alignment horizontal="center" vertical="center" wrapText="1"/>
    </xf>
    <xf numFmtId="0" fontId="18" fillId="0" borderId="13" xfId="87" applyFont="1" applyFill="1" applyBorder="1" applyAlignment="1">
      <alignment horizontal="center" vertical="center" wrapText="1"/>
    </xf>
    <xf numFmtId="0" fontId="79" fillId="0" borderId="13" xfId="87" applyFont="1" applyBorder="1" applyAlignment="1">
      <alignment horizontal="center" vertical="center" wrapText="1"/>
    </xf>
    <xf numFmtId="0" fontId="59" fillId="0" borderId="0" xfId="87" applyFont="1" applyBorder="1" applyAlignment="1">
      <alignment wrapText="1"/>
    </xf>
    <xf numFmtId="0" fontId="59" fillId="0" borderId="0" xfId="87" applyFont="1" applyAlignment="1">
      <alignment wrapText="1"/>
    </xf>
    <xf numFmtId="0" fontId="82" fillId="24" borderId="13" xfId="87" applyFont="1" applyFill="1" applyBorder="1" applyAlignment="1">
      <alignment horizontal="left" vertical="center" wrapText="1" indent="2"/>
    </xf>
    <xf numFmtId="0" fontId="79" fillId="0" borderId="13" xfId="87" applyFont="1" applyFill="1" applyBorder="1" applyAlignment="1">
      <alignment horizontal="center" vertical="center" wrapText="1"/>
    </xf>
    <xf numFmtId="0" fontId="18" fillId="0" borderId="12" xfId="96" applyFont="1" applyBorder="1" applyAlignment="1">
      <alignment horizontal="right" vertical="center" wrapText="1" indent="3"/>
    </xf>
    <xf numFmtId="0" fontId="18" fillId="0" borderId="20" xfId="87" quotePrefix="1" applyFont="1" applyFill="1" applyBorder="1" applyAlignment="1">
      <alignment horizontal="center" vertical="center" wrapText="1"/>
    </xf>
    <xf numFmtId="0" fontId="18" fillId="0" borderId="12" xfId="87" quotePrefix="1" applyFont="1" applyFill="1" applyBorder="1" applyAlignment="1">
      <alignment horizontal="center" vertical="center" wrapText="1"/>
    </xf>
    <xf numFmtId="0" fontId="18" fillId="25" borderId="19" xfId="87" quotePrefix="1" applyFont="1" applyFill="1" applyBorder="1" applyAlignment="1">
      <alignment horizontal="center" vertical="center" wrapText="1"/>
    </xf>
    <xf numFmtId="0" fontId="18" fillId="25" borderId="0" xfId="87" quotePrefix="1" applyFont="1" applyFill="1" applyBorder="1" applyAlignment="1">
      <alignment horizontal="center" vertical="center" wrapText="1"/>
    </xf>
    <xf numFmtId="0" fontId="18" fillId="27" borderId="12" xfId="87" quotePrefix="1" applyFont="1" applyFill="1" applyBorder="1" applyAlignment="1">
      <alignment horizontal="center" vertical="center" wrapText="1"/>
    </xf>
    <xf numFmtId="0" fontId="18" fillId="0" borderId="12" xfId="87" applyFont="1" applyFill="1" applyBorder="1" applyAlignment="1">
      <alignment horizontal="center" vertical="center" wrapText="1"/>
    </xf>
    <xf numFmtId="0" fontId="79" fillId="0" borderId="12" xfId="87" applyFont="1" applyFill="1" applyBorder="1" applyAlignment="1">
      <alignment horizontal="center" vertical="center" wrapText="1"/>
    </xf>
    <xf numFmtId="0" fontId="79" fillId="0" borderId="19" xfId="87" applyFont="1" applyFill="1" applyBorder="1" applyAlignment="1">
      <alignment horizontal="center" vertical="center" wrapText="1"/>
    </xf>
    <xf numFmtId="0" fontId="3" fillId="0" borderId="0" xfId="87" applyFont="1" applyBorder="1"/>
    <xf numFmtId="0" fontId="3" fillId="0" borderId="20" xfId="87" applyFont="1" applyBorder="1" applyAlignment="1">
      <alignment horizontal="center" wrapText="1"/>
    </xf>
    <xf numFmtId="0" fontId="3" fillId="0" borderId="12" xfId="87" applyFont="1" applyBorder="1" applyAlignment="1">
      <alignment horizontal="center" wrapText="1"/>
    </xf>
    <xf numFmtId="0" fontId="3" fillId="25" borderId="19" xfId="87" applyFont="1" applyFill="1" applyBorder="1" applyAlignment="1">
      <alignment horizontal="center" wrapText="1"/>
    </xf>
    <xf numFmtId="0" fontId="3" fillId="25" borderId="0" xfId="87" applyFont="1" applyFill="1" applyBorder="1" applyAlignment="1">
      <alignment horizontal="center" wrapText="1"/>
    </xf>
    <xf numFmtId="0" fontId="3" fillId="27" borderId="12" xfId="87" applyFont="1" applyFill="1" applyBorder="1" applyAlignment="1">
      <alignment horizontal="center" wrapText="1"/>
    </xf>
    <xf numFmtId="0" fontId="63" fillId="0" borderId="12" xfId="87" applyFont="1" applyFill="1" applyBorder="1" applyAlignment="1">
      <alignment horizontal="center" wrapText="1"/>
    </xf>
    <xf numFmtId="0" fontId="3" fillId="0" borderId="19" xfId="87" applyFont="1" applyBorder="1" applyAlignment="1">
      <alignment horizontal="center" wrapText="1"/>
    </xf>
    <xf numFmtId="0" fontId="3" fillId="0" borderId="30" xfId="87" applyFont="1" applyBorder="1" applyAlignment="1">
      <alignment horizontal="center" wrapText="1"/>
    </xf>
    <xf numFmtId="0" fontId="74" fillId="25" borderId="17" xfId="87" applyFont="1" applyFill="1" applyBorder="1" applyAlignment="1">
      <alignment vertical="center" wrapText="1"/>
    </xf>
    <xf numFmtId="0" fontId="74" fillId="0" borderId="17" xfId="87" applyFont="1" applyFill="1" applyBorder="1" applyAlignment="1">
      <alignment vertical="center" wrapText="1"/>
    </xf>
    <xf numFmtId="0" fontId="74" fillId="0" borderId="15" xfId="87" applyFont="1" applyFill="1" applyBorder="1" applyAlignment="1">
      <alignment vertical="center" wrapText="1"/>
    </xf>
    <xf numFmtId="0" fontId="74" fillId="0" borderId="16" xfId="87" applyFont="1" applyFill="1" applyBorder="1" applyAlignment="1">
      <alignment vertical="center" wrapText="1"/>
    </xf>
    <xf numFmtId="0" fontId="74" fillId="27" borderId="17" xfId="87" applyFont="1" applyFill="1" applyBorder="1" applyAlignment="1">
      <alignment vertical="center" wrapText="1"/>
    </xf>
    <xf numFmtId="0" fontId="18" fillId="25" borderId="14" xfId="87" applyFont="1" applyFill="1" applyBorder="1" applyAlignment="1">
      <alignment vertical="center" wrapText="1"/>
    </xf>
    <xf numFmtId="0" fontId="3" fillId="0" borderId="14" xfId="87" applyFont="1" applyFill="1" applyBorder="1" applyAlignment="1">
      <alignment horizontal="center" wrapText="1"/>
    </xf>
    <xf numFmtId="0" fontId="79" fillId="0" borderId="14" xfId="87" applyFont="1" applyBorder="1" applyAlignment="1">
      <alignment horizontal="center" vertical="center" wrapText="1"/>
    </xf>
    <xf numFmtId="0" fontId="79" fillId="0" borderId="15" xfId="87" applyFont="1" applyBorder="1" applyAlignment="1">
      <alignment horizontal="center" vertical="center" wrapText="1"/>
    </xf>
    <xf numFmtId="0" fontId="3" fillId="27" borderId="14" xfId="87" applyFont="1" applyFill="1" applyBorder="1" applyAlignment="1">
      <alignment horizontal="center" wrapText="1"/>
    </xf>
    <xf numFmtId="0" fontId="74" fillId="25" borderId="20" xfId="87" applyFont="1" applyFill="1" applyBorder="1" applyAlignment="1">
      <alignment vertical="center" wrapText="1"/>
    </xf>
    <xf numFmtId="0" fontId="74" fillId="0" borderId="20" xfId="87" applyFont="1" applyFill="1" applyBorder="1" applyAlignment="1">
      <alignment vertical="center" wrapText="1"/>
    </xf>
    <xf numFmtId="0" fontId="74" fillId="25" borderId="19" xfId="87" applyFont="1" applyFill="1" applyBorder="1" applyAlignment="1">
      <alignment vertical="center" wrapText="1"/>
    </xf>
    <xf numFmtId="0" fontId="74" fillId="25" borderId="0" xfId="87" applyFont="1" applyFill="1" applyBorder="1" applyAlignment="1">
      <alignment vertical="center" wrapText="1"/>
    </xf>
    <xf numFmtId="0" fontId="74" fillId="27" borderId="20" xfId="87" applyFont="1" applyFill="1" applyBorder="1" applyAlignment="1">
      <alignment vertical="center" wrapText="1"/>
    </xf>
    <xf numFmtId="0" fontId="18" fillId="25" borderId="12" xfId="87" applyFont="1" applyFill="1" applyBorder="1" applyAlignment="1">
      <alignment vertical="center" wrapText="1"/>
    </xf>
    <xf numFmtId="0" fontId="3" fillId="0" borderId="12" xfId="87" applyFont="1" applyFill="1" applyBorder="1" applyAlignment="1">
      <alignment horizontal="center" wrapText="1"/>
    </xf>
    <xf numFmtId="0" fontId="60" fillId="0" borderId="13" xfId="87" applyFont="1" applyFill="1" applyBorder="1" applyAlignment="1">
      <alignment horizontal="left" vertical="center" wrapText="1"/>
    </xf>
    <xf numFmtId="0" fontId="74" fillId="25" borderId="26" xfId="87" applyFont="1" applyFill="1" applyBorder="1" applyAlignment="1">
      <alignment vertical="center" wrapText="1"/>
    </xf>
    <xf numFmtId="0" fontId="74" fillId="24" borderId="26" xfId="87" applyFont="1" applyFill="1" applyBorder="1" applyAlignment="1">
      <alignment vertical="center" wrapText="1"/>
    </xf>
    <xf numFmtId="0" fontId="74" fillId="25" borderId="32" xfId="87" applyFont="1" applyFill="1" applyBorder="1" applyAlignment="1">
      <alignment vertical="center" wrapText="1"/>
    </xf>
    <xf numFmtId="0" fontId="74" fillId="25" borderId="39" xfId="87" applyFont="1" applyFill="1" applyBorder="1" applyAlignment="1">
      <alignment vertical="center" wrapText="1"/>
    </xf>
    <xf numFmtId="0" fontId="18" fillId="25" borderId="13" xfId="87" applyFont="1" applyFill="1" applyBorder="1" applyAlignment="1">
      <alignment vertical="center" wrapText="1"/>
    </xf>
    <xf numFmtId="0" fontId="3" fillId="0" borderId="13" xfId="87" applyFont="1" applyBorder="1" applyAlignment="1">
      <alignment horizontal="center" wrapText="1"/>
    </xf>
    <xf numFmtId="0" fontId="79" fillId="25" borderId="32" xfId="87" applyFont="1" applyFill="1" applyBorder="1" applyAlignment="1">
      <alignment horizontal="center" vertical="center" wrapText="1"/>
    </xf>
    <xf numFmtId="0" fontId="18" fillId="27" borderId="13" xfId="87" applyFont="1" applyFill="1" applyBorder="1" applyAlignment="1">
      <alignment horizontal="center" wrapText="1"/>
    </xf>
    <xf numFmtId="0" fontId="18" fillId="0" borderId="0" xfId="87" applyFont="1" applyBorder="1" applyAlignment="1">
      <alignment horizontal="left" vertical="center"/>
    </xf>
    <xf numFmtId="0" fontId="85" fillId="0" borderId="0" xfId="87" applyFont="1" applyBorder="1" applyAlignment="1">
      <alignment horizontal="center" vertical="center" wrapText="1"/>
    </xf>
    <xf numFmtId="0" fontId="8" fillId="0" borderId="0" xfId="87" applyFont="1" applyBorder="1" applyAlignment="1">
      <alignment horizontal="center" vertical="center" wrapText="1"/>
    </xf>
    <xf numFmtId="0" fontId="3" fillId="0" borderId="0" xfId="87" applyFont="1" applyBorder="1" applyAlignment="1">
      <alignment wrapText="1"/>
    </xf>
    <xf numFmtId="0" fontId="3" fillId="0" borderId="0" xfId="87" quotePrefix="1" applyFont="1" applyBorder="1" applyAlignment="1">
      <alignment horizontal="left" wrapText="1"/>
    </xf>
    <xf numFmtId="0" fontId="18" fillId="0" borderId="0" xfId="87" applyFont="1" applyAlignment="1">
      <alignment horizontal="center"/>
    </xf>
    <xf numFmtId="0" fontId="18" fillId="0" borderId="0" xfId="87" applyFont="1"/>
    <xf numFmtId="0" fontId="18" fillId="0" borderId="0" xfId="87" applyFont="1" applyAlignment="1">
      <alignment horizontal="center" vertical="center"/>
    </xf>
    <xf numFmtId="0" fontId="60" fillId="29" borderId="13" xfId="87" applyFont="1" applyFill="1" applyBorder="1" applyAlignment="1">
      <alignment horizontal="center" vertical="center"/>
    </xf>
    <xf numFmtId="0" fontId="60" fillId="29" borderId="32" xfId="87" applyFont="1" applyFill="1" applyBorder="1" applyAlignment="1">
      <alignment horizontal="centerContinuous" vertical="center"/>
    </xf>
    <xf numFmtId="0" fontId="60" fillId="29" borderId="39" xfId="87" applyFont="1" applyFill="1" applyBorder="1" applyAlignment="1">
      <alignment horizontal="centerContinuous" vertical="center"/>
    </xf>
    <xf numFmtId="0" fontId="60" fillId="29" borderId="26" xfId="87" applyFont="1" applyFill="1" applyBorder="1" applyAlignment="1">
      <alignment horizontal="centerContinuous" vertical="center"/>
    </xf>
    <xf numFmtId="0" fontId="18" fillId="0" borderId="0" xfId="87" quotePrefix="1" applyFont="1" applyAlignment="1">
      <alignment horizontal="center" vertical="center"/>
    </xf>
    <xf numFmtId="0" fontId="18" fillId="0" borderId="13" xfId="87" applyFont="1" applyFill="1" applyBorder="1" applyAlignment="1">
      <alignment vertical="center" wrapText="1"/>
    </xf>
    <xf numFmtId="0" fontId="18" fillId="0" borderId="13" xfId="96" applyFont="1" applyFill="1" applyBorder="1" applyAlignment="1">
      <alignment vertical="center" wrapText="1"/>
    </xf>
    <xf numFmtId="0" fontId="18" fillId="0" borderId="14" xfId="96" applyFont="1" applyFill="1" applyBorder="1" applyAlignment="1">
      <alignment horizontal="left" vertical="center" wrapText="1"/>
    </xf>
    <xf numFmtId="0" fontId="18" fillId="0" borderId="13" xfId="96" applyFont="1" applyFill="1" applyBorder="1" applyAlignment="1">
      <alignment horizontal="left" vertical="center" wrapText="1"/>
    </xf>
    <xf numFmtId="0" fontId="18" fillId="0" borderId="13" xfId="96" applyFont="1" applyFill="1" applyBorder="1" applyAlignment="1">
      <alignment horizontal="left" vertical="center"/>
    </xf>
    <xf numFmtId="0" fontId="18" fillId="0" borderId="13" xfId="87" applyFont="1" applyFill="1" applyBorder="1" applyAlignment="1">
      <alignment horizontal="left" vertical="center"/>
    </xf>
    <xf numFmtId="0" fontId="18" fillId="0" borderId="13" xfId="87" applyFont="1" applyFill="1" applyBorder="1" applyAlignment="1">
      <alignment horizontal="left" vertical="center" wrapText="1"/>
    </xf>
    <xf numFmtId="0" fontId="18" fillId="0" borderId="0" xfId="87" applyFont="1" applyAlignment="1">
      <alignment vertical="center"/>
    </xf>
    <xf numFmtId="0" fontId="64" fillId="0" borderId="0" xfId="0" applyFont="1" applyFill="1" applyBorder="1" applyAlignment="1">
      <alignment horizontal="center" vertical="center"/>
    </xf>
    <xf numFmtId="0" fontId="79" fillId="0" borderId="0" xfId="0" applyFont="1" applyAlignment="1">
      <alignment horizontal="center"/>
    </xf>
    <xf numFmtId="0" fontId="64" fillId="0" borderId="0" xfId="0" quotePrefix="1" applyFont="1" applyFill="1" applyBorder="1" applyAlignment="1">
      <alignment horizontal="center" vertical="center"/>
    </xf>
    <xf numFmtId="0" fontId="18" fillId="0" borderId="32" xfId="0" applyFont="1" applyFill="1" applyBorder="1" applyAlignment="1">
      <alignment horizontal="center" vertical="center"/>
    </xf>
    <xf numFmtId="0" fontId="18" fillId="0" borderId="13" xfId="0" applyNumberFormat="1" applyFont="1" applyFill="1" applyBorder="1" applyAlignment="1">
      <alignment horizontal="center" vertical="center"/>
    </xf>
    <xf numFmtId="0" fontId="64" fillId="0" borderId="26" xfId="0" applyFont="1" applyFill="1" applyBorder="1" applyAlignment="1">
      <alignment horizontal="center" vertical="center"/>
    </xf>
    <xf numFmtId="0" fontId="18" fillId="0" borderId="13" xfId="87" quotePrefix="1" applyFont="1" applyBorder="1" applyAlignment="1">
      <alignment horizontal="center" vertical="center"/>
    </xf>
    <xf numFmtId="0" fontId="60" fillId="0" borderId="0" xfId="88" applyFont="1" applyAlignment="1">
      <alignment vertical="center"/>
    </xf>
    <xf numFmtId="0" fontId="60" fillId="0" borderId="0" xfId="88" applyFont="1" applyFill="1" applyAlignment="1">
      <alignment vertical="center"/>
    </xf>
    <xf numFmtId="0" fontId="8" fillId="0" borderId="0" xfId="88" applyFont="1" applyAlignment="1">
      <alignment horizontal="left" vertical="top"/>
    </xf>
    <xf numFmtId="0" fontId="8" fillId="0" borderId="0" xfId="88" applyFont="1"/>
    <xf numFmtId="0" fontId="85" fillId="0" borderId="0" xfId="88" applyFont="1" applyAlignment="1">
      <alignment horizontal="left" vertical="center"/>
    </xf>
    <xf numFmtId="0" fontId="8" fillId="0" borderId="0" xfId="88" applyFont="1" applyAlignment="1">
      <alignment horizontal="center"/>
    </xf>
    <xf numFmtId="0" fontId="8" fillId="29" borderId="15" xfId="88" applyFont="1" applyFill="1" applyBorder="1"/>
    <xf numFmtId="0" fontId="8" fillId="29" borderId="16" xfId="88" applyFont="1" applyFill="1" applyBorder="1"/>
    <xf numFmtId="0" fontId="8" fillId="0" borderId="14" xfId="88" applyFont="1" applyFill="1" applyBorder="1" applyAlignment="1">
      <alignment horizontal="center" vertical="center" wrapText="1"/>
    </xf>
    <xf numFmtId="0" fontId="8" fillId="0" borderId="17" xfId="88" applyFont="1" applyFill="1" applyBorder="1" applyAlignment="1">
      <alignment horizontal="center" vertical="center" wrapText="1"/>
    </xf>
    <xf numFmtId="0" fontId="8" fillId="29" borderId="19" xfId="88" applyFont="1" applyFill="1" applyBorder="1"/>
    <xf numFmtId="0" fontId="8" fillId="29" borderId="0" xfId="88" applyFont="1" applyFill="1" applyBorder="1"/>
    <xf numFmtId="49" fontId="8" fillId="0" borderId="13" xfId="88" quotePrefix="1" applyNumberFormat="1" applyFont="1" applyFill="1" applyBorder="1" applyAlignment="1">
      <alignment horizontal="center"/>
    </xf>
    <xf numFmtId="49" fontId="8" fillId="0" borderId="39" xfId="88" quotePrefix="1" applyNumberFormat="1" applyFont="1" applyFill="1" applyBorder="1" applyAlignment="1">
      <alignment horizontal="center"/>
    </xf>
    <xf numFmtId="0" fontId="85" fillId="0" borderId="32" xfId="88" quotePrefix="1" applyFont="1" applyFill="1" applyBorder="1"/>
    <xf numFmtId="0" fontId="85" fillId="0" borderId="13" xfId="88" applyFont="1" applyFill="1" applyBorder="1"/>
    <xf numFmtId="0" fontId="85" fillId="0" borderId="39" xfId="88" applyFont="1" applyFill="1" applyBorder="1"/>
    <xf numFmtId="0" fontId="85" fillId="0" borderId="26" xfId="88" applyFont="1" applyFill="1" applyBorder="1"/>
    <xf numFmtId="0" fontId="8" fillId="0" borderId="32" xfId="88" applyFont="1" applyFill="1" applyBorder="1"/>
    <xf numFmtId="0" fontId="8" fillId="0" borderId="13" xfId="88" applyFont="1" applyFill="1" applyBorder="1"/>
    <xf numFmtId="0" fontId="8" fillId="0" borderId="13" xfId="88" applyFont="1" applyFill="1" applyBorder="1" applyAlignment="1">
      <alignment horizontal="center"/>
    </xf>
    <xf numFmtId="0" fontId="8" fillId="0" borderId="12" xfId="88" applyFont="1" applyFill="1" applyBorder="1"/>
    <xf numFmtId="0" fontId="8" fillId="0" borderId="0" xfId="88" applyFont="1" applyFill="1" applyBorder="1" applyAlignment="1">
      <alignment horizontal="left" indent="1"/>
    </xf>
    <xf numFmtId="0" fontId="8" fillId="0" borderId="20" xfId="88" applyFont="1" applyFill="1" applyBorder="1"/>
    <xf numFmtId="0" fontId="8" fillId="0" borderId="19" xfId="88" applyFont="1" applyFill="1" applyBorder="1"/>
    <xf numFmtId="0" fontId="8" fillId="0" borderId="20" xfId="88" applyFont="1" applyFill="1" applyBorder="1" applyAlignment="1">
      <alignment horizontal="center"/>
    </xf>
    <xf numFmtId="0" fontId="8" fillId="0" borderId="10" xfId="88" applyFont="1" applyFill="1" applyBorder="1"/>
    <xf numFmtId="0" fontId="8" fillId="0" borderId="30" xfId="88" applyFont="1" applyFill="1" applyBorder="1"/>
    <xf numFmtId="0" fontId="8" fillId="0" borderId="29" xfId="88" applyFont="1" applyFill="1" applyBorder="1"/>
    <xf numFmtId="0" fontId="8" fillId="0" borderId="30" xfId="88" applyFont="1" applyFill="1" applyBorder="1" applyAlignment="1">
      <alignment horizontal="center"/>
    </xf>
    <xf numFmtId="0" fontId="60" fillId="0" borderId="0" xfId="86" applyFont="1"/>
    <xf numFmtId="0" fontId="60" fillId="0" borderId="0" xfId="88" applyFont="1"/>
    <xf numFmtId="0" fontId="8" fillId="0" borderId="0" xfId="86" applyFont="1" applyAlignment="1">
      <alignment horizontal="left"/>
    </xf>
    <xf numFmtId="0" fontId="85" fillId="0" borderId="0" xfId="86" applyFont="1"/>
    <xf numFmtId="0" fontId="8" fillId="0" borderId="0" xfId="86" applyFont="1"/>
    <xf numFmtId="0" fontId="3" fillId="0" borderId="0" xfId="88" applyFont="1"/>
    <xf numFmtId="0" fontId="61" fillId="29" borderId="13" xfId="86" applyFont="1" applyFill="1" applyBorder="1" applyAlignment="1">
      <alignment horizontal="center" vertical="center"/>
    </xf>
    <xf numFmtId="0" fontId="61" fillId="29" borderId="13" xfId="86" applyFont="1" applyFill="1" applyBorder="1" applyAlignment="1">
      <alignment horizontal="center" vertical="center" wrapText="1"/>
    </xf>
    <xf numFmtId="49" fontId="8" fillId="0" borderId="13" xfId="88" quotePrefix="1" applyNumberFormat="1" applyFont="1" applyFill="1" applyBorder="1" applyAlignment="1">
      <alignment horizontal="center" vertical="top"/>
    </xf>
    <xf numFmtId="0" fontId="8" fillId="0" borderId="13" xfId="88" applyFont="1" applyFill="1" applyBorder="1" applyAlignment="1">
      <alignment vertical="top" wrapText="1"/>
    </xf>
    <xf numFmtId="0" fontId="8" fillId="0" borderId="13" xfId="86" applyFont="1" applyFill="1" applyBorder="1" applyAlignment="1">
      <alignment vertical="top" wrapText="1"/>
    </xf>
    <xf numFmtId="0" fontId="8" fillId="0" borderId="13" xfId="88" applyFont="1" applyFill="1" applyBorder="1" applyAlignment="1">
      <alignment horizontal="left" indent="1"/>
    </xf>
    <xf numFmtId="0" fontId="21" fillId="0" borderId="0" xfId="97" applyFill="1" applyBorder="1"/>
    <xf numFmtId="0" fontId="86" fillId="0" borderId="0" xfId="97" applyFont="1" applyBorder="1" applyAlignment="1">
      <alignment horizontal="left" vertical="top" wrapText="1"/>
    </xf>
    <xf numFmtId="0" fontId="86" fillId="0" borderId="0" xfId="97" applyFont="1" applyBorder="1" applyAlignment="1">
      <alignment horizontal="centerContinuous" vertical="center"/>
    </xf>
    <xf numFmtId="0" fontId="15" fillId="0" borderId="0" xfId="97" applyFont="1" applyBorder="1" applyAlignment="1">
      <alignment horizontal="centerContinuous" vertical="center"/>
    </xf>
    <xf numFmtId="0" fontId="86" fillId="0" borderId="0" xfId="79" applyFont="1" applyBorder="1" applyAlignment="1">
      <alignment horizontal="centerContinuous" vertical="center"/>
    </xf>
    <xf numFmtId="0" fontId="21" fillId="0" borderId="0" xfId="97"/>
    <xf numFmtId="0" fontId="21" fillId="0" borderId="0" xfId="97" applyFill="1"/>
    <xf numFmtId="0" fontId="87" fillId="27" borderId="0" xfId="97" applyFont="1" applyFill="1" applyBorder="1" applyAlignment="1">
      <alignment horizontal="left" vertical="center" wrapText="1"/>
    </xf>
    <xf numFmtId="0" fontId="88" fillId="0" borderId="34" xfId="97" applyFont="1" applyFill="1" applyBorder="1" applyAlignment="1">
      <alignment horizontal="center" vertical="center"/>
    </xf>
    <xf numFmtId="0" fontId="88" fillId="0" borderId="0" xfId="97" applyFont="1" applyBorder="1" applyAlignment="1">
      <alignment horizontal="center" vertical="center"/>
    </xf>
    <xf numFmtId="0" fontId="70" fillId="0" borderId="12" xfId="97" applyFont="1" applyFill="1" applyBorder="1" applyAlignment="1">
      <alignment horizontal="center" vertical="center" wrapText="1"/>
    </xf>
    <xf numFmtId="0" fontId="19" fillId="0" borderId="14" xfId="79" applyFont="1" applyFill="1" applyBorder="1" applyAlignment="1">
      <alignment horizontal="center" vertical="center" wrapText="1"/>
    </xf>
    <xf numFmtId="0" fontId="19" fillId="0" borderId="39" xfId="79" applyFont="1" applyFill="1" applyBorder="1" applyAlignment="1">
      <alignment vertical="center" wrapText="1"/>
    </xf>
    <xf numFmtId="0" fontId="19" fillId="0" borderId="26" xfId="79" applyFont="1" applyFill="1" applyBorder="1" applyAlignment="1">
      <alignment vertical="center" wrapText="1"/>
    </xf>
    <xf numFmtId="0" fontId="19" fillId="0" borderId="14" xfId="97" applyFont="1" applyFill="1" applyBorder="1" applyAlignment="1">
      <alignment horizontal="center" vertical="center" wrapText="1"/>
    </xf>
    <xf numFmtId="0" fontId="70" fillId="0" borderId="14" xfId="97" applyFont="1" applyFill="1" applyBorder="1" applyAlignment="1">
      <alignment horizontal="center" vertical="center" wrapText="1"/>
    </xf>
    <xf numFmtId="9" fontId="70" fillId="24" borderId="14" xfId="79" applyNumberFormat="1" applyFont="1" applyFill="1" applyBorder="1" applyAlignment="1">
      <alignment horizontal="center" vertical="center" wrapText="1"/>
    </xf>
    <xf numFmtId="9" fontId="70" fillId="0" borderId="10" xfId="79" applyNumberFormat="1" applyFont="1" applyFill="1" applyBorder="1" applyAlignment="1">
      <alignment vertical="center" wrapText="1"/>
    </xf>
    <xf numFmtId="9" fontId="70" fillId="0" borderId="13" xfId="79" applyNumberFormat="1" applyFont="1" applyFill="1" applyBorder="1" applyAlignment="1">
      <alignment vertical="center" wrapText="1"/>
    </xf>
    <xf numFmtId="0" fontId="70" fillId="24" borderId="13" xfId="79" applyFont="1" applyFill="1" applyBorder="1" applyAlignment="1">
      <alignment horizontal="center" vertical="center" wrapText="1"/>
    </xf>
    <xf numFmtId="0" fontId="70" fillId="0" borderId="29" xfId="82" applyFont="1" applyFill="1" applyBorder="1" applyAlignment="1">
      <alignment horizontal="center" vertical="center" wrapText="1"/>
    </xf>
    <xf numFmtId="0" fontId="70" fillId="24" borderId="32" xfId="97" applyFont="1" applyFill="1" applyBorder="1" applyAlignment="1">
      <alignment horizontal="center" vertical="center" wrapText="1"/>
    </xf>
    <xf numFmtId="49" fontId="89" fillId="0" borderId="13" xfId="79" applyNumberFormat="1" applyFont="1" applyFill="1" applyBorder="1" applyAlignment="1">
      <alignment horizontal="center" vertical="center" wrapText="1"/>
    </xf>
    <xf numFmtId="49" fontId="89" fillId="0" borderId="26" xfId="79" applyNumberFormat="1" applyFont="1" applyFill="1" applyBorder="1" applyAlignment="1">
      <alignment horizontal="center" vertical="center" wrapText="1"/>
    </xf>
    <xf numFmtId="49" fontId="67" fillId="0" borderId="13" xfId="79" applyNumberFormat="1" applyFont="1" applyFill="1" applyBorder="1" applyAlignment="1">
      <alignment horizontal="center" vertical="center" wrapText="1"/>
    </xf>
    <xf numFmtId="49" fontId="67" fillId="0" borderId="32" xfId="82" applyNumberFormat="1" applyFont="1" applyFill="1" applyBorder="1" applyAlignment="1">
      <alignment horizontal="center" vertical="center" wrapText="1"/>
    </xf>
    <xf numFmtId="49" fontId="67" fillId="0" borderId="13" xfId="82" applyNumberFormat="1" applyFont="1" applyFill="1" applyBorder="1" applyAlignment="1">
      <alignment horizontal="center" vertical="center" wrapText="1"/>
    </xf>
    <xf numFmtId="49" fontId="67" fillId="0" borderId="14" xfId="79" applyNumberFormat="1" applyFont="1" applyFill="1" applyBorder="1" applyAlignment="1">
      <alignment horizontal="center" vertical="center" wrapText="1"/>
    </xf>
    <xf numFmtId="49" fontId="89" fillId="0" borderId="0" xfId="97" applyNumberFormat="1" applyFont="1" applyFill="1" applyBorder="1" applyAlignment="1">
      <alignment horizontal="center" vertical="center"/>
    </xf>
    <xf numFmtId="0" fontId="90" fillId="26" borderId="15" xfId="97" applyFont="1" applyFill="1" applyBorder="1" applyAlignment="1">
      <alignment horizontal="left" vertical="center" wrapText="1"/>
    </xf>
    <xf numFmtId="0" fontId="91" fillId="0" borderId="14" xfId="97" applyFont="1" applyFill="1" applyBorder="1" applyAlignment="1">
      <alignment wrapText="1"/>
    </xf>
    <xf numFmtId="0" fontId="91" fillId="0" borderId="0" xfId="97" applyFont="1" applyFill="1" applyBorder="1" applyAlignment="1">
      <alignment wrapText="1"/>
    </xf>
    <xf numFmtId="0" fontId="92" fillId="0" borderId="14" xfId="97" applyFont="1" applyFill="1" applyBorder="1" applyAlignment="1">
      <alignment horizontal="left" vertical="center" wrapText="1"/>
    </xf>
    <xf numFmtId="0" fontId="92" fillId="0" borderId="0" xfId="97" applyFont="1" applyFill="1" applyBorder="1" applyAlignment="1">
      <alignment horizontal="left" vertical="center" wrapText="1"/>
    </xf>
    <xf numFmtId="0" fontId="93" fillId="0" borderId="14" xfId="79" applyFont="1" applyFill="1" applyBorder="1" applyAlignment="1">
      <alignment horizontal="center" vertical="center" wrapText="1"/>
    </xf>
    <xf numFmtId="0" fontId="94" fillId="0" borderId="17" xfId="79" applyFont="1" applyFill="1" applyBorder="1" applyAlignment="1">
      <alignment horizontal="left" vertical="center" wrapText="1"/>
    </xf>
    <xf numFmtId="0" fontId="91" fillId="26" borderId="0" xfId="97" applyFont="1" applyFill="1" applyBorder="1" applyAlignment="1">
      <alignment wrapText="1"/>
    </xf>
    <xf numFmtId="0" fontId="95" fillId="24" borderId="19" xfId="79" applyFont="1" applyFill="1" applyBorder="1" applyAlignment="1">
      <alignment horizontal="left" vertical="center" wrapText="1"/>
    </xf>
    <xf numFmtId="0" fontId="91" fillId="28" borderId="12" xfId="97" applyFont="1" applyFill="1" applyBorder="1" applyAlignment="1">
      <alignment wrapText="1"/>
    </xf>
    <xf numFmtId="0" fontId="91" fillId="28" borderId="0" xfId="97" applyFont="1" applyFill="1" applyBorder="1" applyAlignment="1">
      <alignment wrapText="1"/>
    </xf>
    <xf numFmtId="0" fontId="92" fillId="28" borderId="12" xfId="97" applyFont="1" applyFill="1" applyBorder="1" applyAlignment="1">
      <alignment horizontal="left" vertical="center" wrapText="1"/>
    </xf>
    <xf numFmtId="0" fontId="92" fillId="28" borderId="0" xfId="97" applyFont="1" applyFill="1" applyBorder="1" applyAlignment="1">
      <alignment horizontal="left" vertical="center" wrapText="1"/>
    </xf>
    <xf numFmtId="0" fontId="94" fillId="28" borderId="20" xfId="79" applyFont="1" applyFill="1" applyBorder="1" applyAlignment="1">
      <alignment horizontal="left" vertical="center" wrapText="1"/>
    </xf>
    <xf numFmtId="0" fontId="70" fillId="28" borderId="12" xfId="97" applyFont="1" applyFill="1" applyBorder="1" applyAlignment="1">
      <alignment vertical="center" wrapText="1"/>
    </xf>
    <xf numFmtId="0" fontId="91" fillId="0" borderId="12" xfId="97" applyFont="1" applyFill="1" applyBorder="1" applyAlignment="1">
      <alignment wrapText="1"/>
    </xf>
    <xf numFmtId="0" fontId="92" fillId="0" borderId="12" xfId="97" applyFont="1" applyFill="1" applyBorder="1" applyAlignment="1">
      <alignment horizontal="left" vertical="center" wrapText="1"/>
    </xf>
    <xf numFmtId="0" fontId="66" fillId="28" borderId="20" xfId="79" applyFont="1" applyFill="1" applyBorder="1" applyAlignment="1">
      <alignment vertical="center" wrapText="1"/>
    </xf>
    <xf numFmtId="0" fontId="95" fillId="0" borderId="19" xfId="97" applyFont="1" applyFill="1" applyBorder="1" applyAlignment="1">
      <alignment horizontal="left" vertical="center" wrapText="1"/>
    </xf>
    <xf numFmtId="0" fontId="91" fillId="0" borderId="12" xfId="97" applyFont="1" applyFill="1" applyBorder="1" applyAlignment="1">
      <alignment horizontal="left" vertical="center" wrapText="1"/>
    </xf>
    <xf numFmtId="0" fontId="91" fillId="0" borderId="0" xfId="97" applyFont="1" applyFill="1" applyBorder="1" applyAlignment="1">
      <alignment horizontal="left" vertical="center" wrapText="1"/>
    </xf>
    <xf numFmtId="0" fontId="97" fillId="0" borderId="0" xfId="97" applyFont="1" applyFill="1" applyBorder="1" applyAlignment="1">
      <alignment horizontal="left" vertical="center" wrapText="1"/>
    </xf>
    <xf numFmtId="0" fontId="70" fillId="0" borderId="12" xfId="97" applyFont="1" applyBorder="1" applyAlignment="1">
      <alignment horizontal="center" vertical="center" wrapText="1"/>
    </xf>
    <xf numFmtId="0" fontId="91" fillId="0" borderId="0" xfId="97" applyFont="1" applyBorder="1" applyAlignment="1">
      <alignment wrapText="1"/>
    </xf>
    <xf numFmtId="0" fontId="91" fillId="0" borderId="12" xfId="97" applyFont="1" applyBorder="1" applyAlignment="1">
      <alignment wrapText="1"/>
    </xf>
    <xf numFmtId="0" fontId="70" fillId="0" borderId="0" xfId="97" applyFont="1" applyFill="1" applyBorder="1" applyAlignment="1">
      <alignment vertical="center" wrapText="1"/>
    </xf>
    <xf numFmtId="0" fontId="91" fillId="0" borderId="12" xfId="97" applyFont="1" applyBorder="1" applyAlignment="1">
      <alignment vertical="center" wrapText="1"/>
    </xf>
    <xf numFmtId="0" fontId="91" fillId="0" borderId="0" xfId="97" applyFont="1" applyBorder="1" applyAlignment="1">
      <alignment vertical="center" wrapText="1"/>
    </xf>
    <xf numFmtId="0" fontId="93" fillId="0" borderId="12" xfId="79" applyFont="1" applyFill="1" applyBorder="1" applyAlignment="1">
      <alignment horizontal="center" vertical="center" wrapText="1"/>
    </xf>
    <xf numFmtId="0" fontId="66" fillId="0" borderId="20" xfId="79" applyFont="1" applyFill="1" applyBorder="1" applyAlignment="1">
      <alignment vertical="center" wrapText="1"/>
    </xf>
    <xf numFmtId="0" fontId="91" fillId="0" borderId="12" xfId="97" applyFont="1" applyFill="1" applyBorder="1" applyAlignment="1">
      <alignment vertical="center" wrapText="1"/>
    </xf>
    <xf numFmtId="0" fontId="91" fillId="28" borderId="0" xfId="97" applyFont="1" applyFill="1" applyBorder="1" applyAlignment="1">
      <alignment vertical="center" wrapText="1"/>
    </xf>
    <xf numFmtId="0" fontId="91" fillId="28" borderId="12" xfId="97" applyFont="1" applyFill="1" applyBorder="1" applyAlignment="1">
      <alignment vertical="center" wrapText="1"/>
    </xf>
    <xf numFmtId="0" fontId="96" fillId="26" borderId="19" xfId="97" applyFont="1" applyFill="1" applyBorder="1" applyAlignment="1">
      <alignment horizontal="left" vertical="center" wrapText="1"/>
    </xf>
    <xf numFmtId="0" fontId="91" fillId="24" borderId="0" xfId="97" applyFont="1" applyFill="1" applyBorder="1" applyAlignment="1">
      <alignment horizontal="left" vertical="center" wrapText="1"/>
    </xf>
    <xf numFmtId="0" fontId="91" fillId="24" borderId="12" xfId="97" applyFont="1" applyFill="1" applyBorder="1" applyAlignment="1">
      <alignment horizontal="left" vertical="center" wrapText="1"/>
    </xf>
    <xf numFmtId="0" fontId="91" fillId="28" borderId="0" xfId="97" applyFont="1" applyFill="1" applyBorder="1" applyAlignment="1">
      <alignment horizontal="left" vertical="center" wrapText="1"/>
    </xf>
    <xf numFmtId="9" fontId="70" fillId="0" borderId="0" xfId="97" applyNumberFormat="1" applyFont="1" applyFill="1" applyBorder="1" applyAlignment="1">
      <alignment horizontal="center" vertical="center" wrapText="1"/>
    </xf>
    <xf numFmtId="0" fontId="96" fillId="0" borderId="12" xfId="98" applyFont="1" applyFill="1" applyBorder="1" applyAlignment="1">
      <alignment horizontal="left" vertical="center" wrapText="1" indent="3"/>
    </xf>
    <xf numFmtId="0" fontId="91" fillId="26" borderId="12" xfId="97" applyFont="1" applyFill="1" applyBorder="1" applyAlignment="1">
      <alignment horizontal="left" vertical="center" wrapText="1"/>
    </xf>
    <xf numFmtId="0" fontId="91" fillId="28" borderId="12" xfId="97" applyFont="1" applyFill="1" applyBorder="1" applyAlignment="1">
      <alignment horizontal="left" vertical="center" wrapText="1"/>
    </xf>
    <xf numFmtId="0" fontId="91" fillId="27" borderId="12" xfId="79" applyFont="1" applyFill="1" applyBorder="1" applyAlignment="1">
      <alignment horizontal="left" vertical="center" wrapText="1"/>
    </xf>
    <xf numFmtId="0" fontId="91" fillId="27" borderId="0" xfId="79" applyFont="1" applyFill="1" applyBorder="1" applyAlignment="1">
      <alignment horizontal="left" vertical="center" wrapText="1"/>
    </xf>
    <xf numFmtId="0" fontId="70" fillId="28" borderId="12" xfId="97" applyFont="1" applyFill="1" applyBorder="1" applyAlignment="1">
      <alignment horizontal="center" vertical="center" wrapText="1"/>
    </xf>
    <xf numFmtId="0" fontId="70" fillId="28" borderId="0" xfId="97" applyFont="1" applyFill="1" applyBorder="1" applyAlignment="1">
      <alignment horizontal="center" vertical="center" wrapText="1"/>
    </xf>
    <xf numFmtId="0" fontId="70" fillId="0" borderId="0" xfId="97" applyFont="1" applyBorder="1" applyAlignment="1">
      <alignment horizontal="center" vertical="center" wrapText="1"/>
    </xf>
    <xf numFmtId="0" fontId="70" fillId="0" borderId="0" xfId="97" applyFont="1" applyFill="1" applyBorder="1" applyAlignment="1">
      <alignment horizontal="center" vertical="center" wrapText="1"/>
    </xf>
    <xf numFmtId="0" fontId="14" fillId="30" borderId="19" xfId="97" applyFont="1" applyFill="1" applyBorder="1" applyAlignment="1">
      <alignment horizontal="left" vertical="center" wrapText="1"/>
    </xf>
    <xf numFmtId="0" fontId="91" fillId="28" borderId="0" xfId="82" applyFont="1" applyFill="1" applyBorder="1" applyAlignment="1">
      <alignment wrapText="1"/>
    </xf>
    <xf numFmtId="0" fontId="91" fillId="28" borderId="12" xfId="82" applyFont="1" applyFill="1" applyBorder="1" applyAlignment="1">
      <alignment wrapText="1"/>
    </xf>
    <xf numFmtId="0" fontId="91" fillId="24" borderId="0" xfId="82" applyFont="1" applyFill="1" applyBorder="1" applyAlignment="1">
      <alignment wrapText="1"/>
    </xf>
    <xf numFmtId="0" fontId="91" fillId="24" borderId="12" xfId="82" applyFont="1" applyFill="1" applyBorder="1" applyAlignment="1">
      <alignment wrapText="1"/>
    </xf>
    <xf numFmtId="0" fontId="91" fillId="0" borderId="0" xfId="82" applyFont="1" applyFill="1" applyBorder="1" applyAlignment="1">
      <alignment wrapText="1"/>
    </xf>
    <xf numFmtId="0" fontId="70" fillId="24" borderId="0" xfId="97" applyFont="1" applyFill="1" applyBorder="1" applyAlignment="1">
      <alignment horizontal="center" vertical="center" wrapText="1"/>
    </xf>
    <xf numFmtId="0" fontId="70" fillId="24" borderId="12" xfId="97" applyFont="1" applyFill="1" applyBorder="1" applyAlignment="1">
      <alignment horizontal="center" vertical="center" wrapText="1"/>
    </xf>
    <xf numFmtId="0" fontId="70" fillId="26" borderId="12" xfId="97" applyFont="1" applyFill="1" applyBorder="1" applyAlignment="1">
      <alignment horizontal="center" vertical="center" wrapText="1"/>
    </xf>
    <xf numFmtId="0" fontId="19" fillId="28" borderId="12" xfId="97" applyFont="1" applyFill="1" applyBorder="1" applyAlignment="1">
      <alignment horizontal="center" vertical="center" wrapText="1"/>
    </xf>
    <xf numFmtId="0" fontId="91" fillId="26" borderId="12" xfId="97" applyFont="1" applyFill="1" applyBorder="1" applyAlignment="1">
      <alignment wrapText="1"/>
    </xf>
    <xf numFmtId="0" fontId="91" fillId="24" borderId="0" xfId="97" applyFont="1" applyFill="1" applyBorder="1" applyAlignment="1">
      <alignment wrapText="1"/>
    </xf>
    <xf numFmtId="0" fontId="91" fillId="24" borderId="12" xfId="97" applyFont="1" applyFill="1" applyBorder="1" applyAlignment="1">
      <alignment wrapText="1"/>
    </xf>
    <xf numFmtId="0" fontId="96" fillId="26" borderId="29" xfId="97" applyFont="1" applyFill="1" applyBorder="1" applyAlignment="1">
      <alignment horizontal="left" vertical="center" wrapText="1"/>
    </xf>
    <xf numFmtId="0" fontId="19" fillId="28" borderId="10" xfId="97" applyFont="1" applyFill="1" applyBorder="1" applyAlignment="1">
      <alignment horizontal="center" vertical="center" wrapText="1"/>
    </xf>
    <xf numFmtId="0" fontId="91" fillId="28" borderId="34" xfId="97" applyFont="1" applyFill="1" applyBorder="1" applyAlignment="1">
      <alignment wrapText="1"/>
    </xf>
    <xf numFmtId="0" fontId="91" fillId="0" borderId="10" xfId="97" applyFont="1" applyFill="1" applyBorder="1" applyAlignment="1">
      <alignment wrapText="1"/>
    </xf>
    <xf numFmtId="0" fontId="91" fillId="24" borderId="29" xfId="97" applyFont="1" applyFill="1" applyBorder="1" applyAlignment="1">
      <alignment wrapText="1"/>
    </xf>
    <xf numFmtId="0" fontId="91" fillId="24" borderId="34" xfId="97" applyFont="1" applyFill="1" applyBorder="1" applyAlignment="1">
      <alignment wrapText="1"/>
    </xf>
    <xf numFmtId="0" fontId="91" fillId="24" borderId="10" xfId="97" applyFont="1" applyFill="1" applyBorder="1" applyAlignment="1">
      <alignment wrapText="1"/>
    </xf>
    <xf numFmtId="0" fontId="91" fillId="26" borderId="10" xfId="97" applyFont="1" applyFill="1" applyBorder="1" applyAlignment="1">
      <alignment wrapText="1"/>
    </xf>
    <xf numFmtId="0" fontId="91" fillId="0" borderId="34" xfId="97" applyFont="1" applyFill="1" applyBorder="1" applyAlignment="1">
      <alignment wrapText="1"/>
    </xf>
    <xf numFmtId="0" fontId="91" fillId="0" borderId="34" xfId="97" applyFont="1" applyBorder="1" applyAlignment="1">
      <alignment wrapText="1"/>
    </xf>
    <xf numFmtId="0" fontId="91" fillId="0" borderId="10" xfId="97" applyFont="1" applyBorder="1" applyAlignment="1">
      <alignment vertical="center" wrapText="1"/>
    </xf>
    <xf numFmtId="0" fontId="91" fillId="0" borderId="30" xfId="97" applyFont="1" applyBorder="1" applyAlignment="1">
      <alignment vertical="center" wrapText="1"/>
    </xf>
    <xf numFmtId="0" fontId="93" fillId="0" borderId="10" xfId="79" applyFont="1" applyFill="1" applyBorder="1" applyAlignment="1">
      <alignment horizontal="center" vertical="center" wrapText="1"/>
    </xf>
    <xf numFmtId="0" fontId="66" fillId="0" borderId="30" xfId="79" applyFont="1" applyFill="1" applyBorder="1" applyAlignment="1">
      <alignment vertical="center" wrapText="1"/>
    </xf>
    <xf numFmtId="0" fontId="91" fillId="28" borderId="10" xfId="97" applyFont="1" applyFill="1" applyBorder="1" applyAlignment="1">
      <alignment wrapText="1"/>
    </xf>
    <xf numFmtId="0" fontId="92" fillId="0" borderId="0" xfId="79" applyFont="1" applyFill="1" applyBorder="1" applyAlignment="1">
      <alignment horizontal="left" vertical="center" wrapText="1"/>
    </xf>
    <xf numFmtId="0" fontId="91" fillId="0" borderId="0" xfId="79" applyFont="1"/>
    <xf numFmtId="0" fontId="3" fillId="0" borderId="0" xfId="79" applyFont="1"/>
    <xf numFmtId="0" fontId="64" fillId="0" borderId="0" xfId="79" applyFont="1" applyAlignment="1">
      <alignment horizontal="left" vertical="center"/>
    </xf>
    <xf numFmtId="0" fontId="8" fillId="0" borderId="0" xfId="79" applyFont="1"/>
    <xf numFmtId="0" fontId="8" fillId="0" borderId="0" xfId="79" applyFont="1" applyAlignment="1">
      <alignment horizontal="left"/>
    </xf>
    <xf numFmtId="0" fontId="85" fillId="0" borderId="0" xfId="79" applyFont="1"/>
    <xf numFmtId="0" fontId="61" fillId="29" borderId="13" xfId="79" applyFont="1" applyFill="1" applyBorder="1" applyAlignment="1">
      <alignment horizontal="center" vertical="center"/>
    </xf>
    <xf numFmtId="0" fontId="61" fillId="29" borderId="13" xfId="79" applyFont="1" applyFill="1" applyBorder="1" applyAlignment="1">
      <alignment horizontal="center" vertical="center" wrapText="1"/>
    </xf>
    <xf numFmtId="49" fontId="8" fillId="0" borderId="13" xfId="79" applyNumberFormat="1" applyFont="1" applyFill="1" applyBorder="1" applyAlignment="1">
      <alignment horizontal="center" vertical="center" wrapText="1"/>
    </xf>
    <xf numFmtId="0" fontId="8" fillId="0" borderId="13" xfId="79" applyFont="1" applyFill="1" applyBorder="1" applyAlignment="1">
      <alignment horizontal="left" vertical="center" wrapText="1"/>
    </xf>
    <xf numFmtId="0" fontId="8" fillId="0" borderId="13" xfId="79" applyFont="1" applyFill="1" applyBorder="1" applyAlignment="1">
      <alignment vertical="center" wrapText="1"/>
    </xf>
    <xf numFmtId="0" fontId="8" fillId="0" borderId="13" xfId="79" quotePrefix="1" applyFont="1" applyFill="1" applyBorder="1" applyAlignment="1">
      <alignment vertical="center" wrapText="1"/>
    </xf>
    <xf numFmtId="49" fontId="8" fillId="0" borderId="32" xfId="79" applyNumberFormat="1" applyFont="1" applyFill="1" applyBorder="1" applyAlignment="1">
      <alignment horizontal="center" vertical="center" wrapText="1"/>
    </xf>
    <xf numFmtId="0" fontId="8" fillId="0" borderId="26" xfId="79" applyFont="1" applyFill="1" applyBorder="1" applyAlignment="1">
      <alignment vertical="center" wrapText="1"/>
    </xf>
    <xf numFmtId="0" fontId="21" fillId="0" borderId="0" xfId="97" applyBorder="1"/>
    <xf numFmtId="0" fontId="86" fillId="0" borderId="0" xfId="97" applyFont="1" applyBorder="1" applyAlignment="1">
      <alignment vertical="top" wrapText="1"/>
    </xf>
    <xf numFmtId="0" fontId="70" fillId="0" borderId="0" xfId="97" applyFont="1" applyBorder="1"/>
    <xf numFmtId="0" fontId="89" fillId="0" borderId="0" xfId="97" applyFont="1" applyBorder="1" applyAlignment="1">
      <alignment horizontal="center" vertical="center" wrapText="1"/>
    </xf>
    <xf numFmtId="0" fontId="87" fillId="27" borderId="0" xfId="79" applyFont="1" applyFill="1" applyBorder="1" applyAlignment="1">
      <alignment horizontal="left" vertical="center" wrapText="1"/>
    </xf>
    <xf numFmtId="0" fontId="91" fillId="0" borderId="0" xfId="97" applyFont="1" applyBorder="1"/>
    <xf numFmtId="0" fontId="19" fillId="0" borderId="14" xfId="82" applyFont="1" applyFill="1" applyBorder="1" applyAlignment="1">
      <alignment horizontal="center" vertical="center" wrapText="1"/>
    </xf>
    <xf numFmtId="0" fontId="19" fillId="0" borderId="17" xfId="82" applyFont="1" applyFill="1" applyBorder="1" applyAlignment="1">
      <alignment horizontal="center" vertical="center" wrapText="1"/>
    </xf>
    <xf numFmtId="0" fontId="19" fillId="0" borderId="39" xfId="82" applyFont="1" applyFill="1" applyBorder="1" applyAlignment="1">
      <alignment vertical="center" wrapText="1"/>
    </xf>
    <xf numFmtId="0" fontId="19" fillId="0" borderId="26" xfId="82" applyFont="1" applyFill="1" applyBorder="1" applyAlignment="1">
      <alignment vertical="center" wrapText="1"/>
    </xf>
    <xf numFmtId="9" fontId="19" fillId="0" borderId="10" xfId="82" applyNumberFormat="1" applyFont="1" applyFill="1" applyBorder="1" applyAlignment="1">
      <alignment horizontal="center" vertical="center" wrapText="1"/>
    </xf>
    <xf numFmtId="0" fontId="19" fillId="24" borderId="17" xfId="82" applyFont="1" applyFill="1" applyBorder="1" applyAlignment="1">
      <alignment horizontal="center" vertical="center" wrapText="1"/>
    </xf>
    <xf numFmtId="49" fontId="67" fillId="0" borderId="14" xfId="82" applyNumberFormat="1" applyFont="1" applyFill="1" applyBorder="1" applyAlignment="1">
      <alignment horizontal="center" vertical="center" wrapText="1"/>
    </xf>
    <xf numFmtId="49" fontId="67" fillId="0" borderId="15" xfId="82" applyNumberFormat="1" applyFont="1" applyFill="1" applyBorder="1" applyAlignment="1">
      <alignment horizontal="center" vertical="center" wrapText="1"/>
    </xf>
    <xf numFmtId="49" fontId="89" fillId="0" borderId="0" xfId="97" applyNumberFormat="1" applyFont="1" applyBorder="1" applyAlignment="1">
      <alignment horizontal="center" vertical="center"/>
    </xf>
    <xf numFmtId="0" fontId="93" fillId="0" borderId="14" xfId="97" quotePrefix="1" applyFont="1" applyFill="1" applyBorder="1" applyAlignment="1">
      <alignment horizontal="center" vertical="center" wrapText="1"/>
    </xf>
    <xf numFmtId="0" fontId="93" fillId="0" borderId="16" xfId="97" quotePrefix="1" applyFont="1" applyFill="1" applyBorder="1" applyAlignment="1">
      <alignment horizontal="center" vertical="center" wrapText="1"/>
    </xf>
    <xf numFmtId="0" fontId="93" fillId="0" borderId="0" xfId="97" quotePrefix="1" applyFont="1" applyFill="1" applyBorder="1" applyAlignment="1">
      <alignment horizontal="center" vertical="center" wrapText="1"/>
    </xf>
    <xf numFmtId="0" fontId="93" fillId="0" borderId="14" xfId="97" applyFont="1" applyFill="1" applyBorder="1" applyAlignment="1">
      <alignment horizontal="center" vertical="center" wrapText="1"/>
    </xf>
    <xf numFmtId="0" fontId="93" fillId="0" borderId="15" xfId="97" quotePrefix="1" applyFont="1" applyFill="1" applyBorder="1" applyAlignment="1">
      <alignment horizontal="center" vertical="center" wrapText="1"/>
    </xf>
    <xf numFmtId="0" fontId="93" fillId="0" borderId="17" xfId="97" quotePrefix="1" applyFont="1" applyFill="1" applyBorder="1" applyAlignment="1">
      <alignment horizontal="center" vertical="center" wrapText="1"/>
    </xf>
    <xf numFmtId="0" fontId="3" fillId="0" borderId="16" xfId="79" applyFont="1" applyFill="1" applyBorder="1"/>
    <xf numFmtId="0" fontId="93" fillId="0" borderId="19" xfId="97" quotePrefix="1" applyFont="1" applyFill="1" applyBorder="1" applyAlignment="1">
      <alignment horizontal="center" vertical="center" wrapText="1"/>
    </xf>
    <xf numFmtId="0" fontId="93" fillId="0" borderId="14" xfId="82" applyFont="1" applyFill="1" applyBorder="1" applyAlignment="1">
      <alignment horizontal="center" vertical="center" wrapText="1"/>
    </xf>
    <xf numFmtId="0" fontId="93" fillId="0" borderId="17" xfId="82" quotePrefix="1" applyFont="1" applyFill="1" applyBorder="1" applyAlignment="1">
      <alignment horizontal="center" vertical="center" wrapText="1"/>
    </xf>
    <xf numFmtId="49" fontId="89" fillId="0" borderId="0" xfId="97" applyNumberFormat="1" applyFont="1" applyAlignment="1">
      <alignment horizontal="center" vertical="center"/>
    </xf>
    <xf numFmtId="0" fontId="93" fillId="28" borderId="19" xfId="82" quotePrefix="1" applyFont="1" applyFill="1" applyBorder="1" applyAlignment="1">
      <alignment horizontal="center" vertical="center" wrapText="1"/>
    </xf>
    <xf numFmtId="0" fontId="93" fillId="28" borderId="0" xfId="82" quotePrefix="1" applyFont="1" applyFill="1" applyBorder="1" applyAlignment="1">
      <alignment horizontal="center" vertical="center" wrapText="1"/>
    </xf>
    <xf numFmtId="0" fontId="97" fillId="28" borderId="20" xfId="79" applyFont="1" applyFill="1" applyBorder="1" applyAlignment="1">
      <alignment horizontal="left" vertical="center" wrapText="1"/>
    </xf>
    <xf numFmtId="0" fontId="70" fillId="28" borderId="0" xfId="79" applyFont="1" applyFill="1" applyBorder="1" applyAlignment="1">
      <alignment horizontal="center" vertical="center" wrapText="1"/>
    </xf>
    <xf numFmtId="0" fontId="91" fillId="28" borderId="19" xfId="79" applyFont="1" applyFill="1" applyBorder="1" applyAlignment="1">
      <alignment horizontal="left" vertical="center" wrapText="1"/>
    </xf>
    <xf numFmtId="0" fontId="91" fillId="28" borderId="0" xfId="79" applyFont="1" applyFill="1" applyBorder="1" applyAlignment="1">
      <alignment horizontal="left" vertical="center" wrapText="1"/>
    </xf>
    <xf numFmtId="0" fontId="91" fillId="28" borderId="12" xfId="79" applyFont="1" applyFill="1" applyBorder="1" applyAlignment="1">
      <alignment horizontal="left" vertical="center" wrapText="1"/>
    </xf>
    <xf numFmtId="0" fontId="91" fillId="28" borderId="20" xfId="79" applyFont="1" applyFill="1" applyBorder="1" applyAlignment="1">
      <alignment horizontal="left" vertical="center" wrapText="1"/>
    </xf>
    <xf numFmtId="0" fontId="93" fillId="28" borderId="12" xfId="82" quotePrefix="1" applyFont="1" applyFill="1" applyBorder="1" applyAlignment="1">
      <alignment horizontal="center" vertical="center" wrapText="1"/>
    </xf>
    <xf numFmtId="0" fontId="93" fillId="28" borderId="20" xfId="82" quotePrefix="1" applyFont="1" applyFill="1" applyBorder="1" applyAlignment="1">
      <alignment horizontal="center" vertical="center" wrapText="1"/>
    </xf>
    <xf numFmtId="0" fontId="92" fillId="28" borderId="20" xfId="82" applyFont="1" applyFill="1" applyBorder="1" applyAlignment="1">
      <alignment horizontal="left" vertical="center" wrapText="1"/>
    </xf>
    <xf numFmtId="0" fontId="70" fillId="28" borderId="12" xfId="82" applyFont="1" applyFill="1" applyBorder="1" applyAlignment="1">
      <alignment vertical="center" wrapText="1"/>
    </xf>
    <xf numFmtId="0" fontId="96" fillId="24" borderId="12" xfId="79" applyFont="1" applyFill="1" applyBorder="1" applyAlignment="1">
      <alignment horizontal="left" vertical="center" wrapText="1"/>
    </xf>
    <xf numFmtId="0" fontId="91" fillId="0" borderId="0" xfId="79" applyFont="1" applyFill="1" applyBorder="1" applyAlignment="1">
      <alignment horizontal="left" vertical="center" wrapText="1"/>
    </xf>
    <xf numFmtId="0" fontId="91" fillId="0" borderId="12" xfId="79" applyFont="1" applyFill="1" applyBorder="1" applyAlignment="1">
      <alignment horizontal="left" vertical="center" wrapText="1"/>
    </xf>
    <xf numFmtId="0" fontId="91" fillId="0" borderId="12" xfId="79" applyFont="1" applyFill="1" applyBorder="1" applyAlignment="1">
      <alignment wrapText="1"/>
    </xf>
    <xf numFmtId="0" fontId="91" fillId="0" borderId="19" xfId="79" applyFont="1" applyBorder="1" applyAlignment="1">
      <alignment wrapText="1"/>
    </xf>
    <xf numFmtId="0" fontId="91" fillId="0" borderId="0" xfId="79" applyFont="1" applyBorder="1" applyAlignment="1">
      <alignment wrapText="1"/>
    </xf>
    <xf numFmtId="0" fontId="91" fillId="0" borderId="12" xfId="79" applyFont="1" applyBorder="1" applyAlignment="1">
      <alignment vertical="center" wrapText="1"/>
    </xf>
    <xf numFmtId="0" fontId="91" fillId="0" borderId="20" xfId="79" applyFont="1" applyFill="1" applyBorder="1" applyAlignment="1">
      <alignment vertical="center" wrapText="1"/>
    </xf>
    <xf numFmtId="0" fontId="91" fillId="0" borderId="19" xfId="79" applyFont="1" applyBorder="1" applyAlignment="1">
      <alignment vertical="center" wrapText="1"/>
    </xf>
    <xf numFmtId="0" fontId="91" fillId="0" borderId="0" xfId="79" applyFont="1" applyFill="1" applyBorder="1" applyAlignment="1">
      <alignment vertical="center" wrapText="1"/>
    </xf>
    <xf numFmtId="0" fontId="91" fillId="0" borderId="12" xfId="79" applyFont="1" applyFill="1" applyBorder="1" applyAlignment="1">
      <alignment vertical="center" wrapText="1"/>
    </xf>
    <xf numFmtId="0" fontId="91" fillId="28" borderId="20" xfId="82" applyFont="1" applyFill="1" applyBorder="1" applyAlignment="1">
      <alignment vertical="center" wrapText="1"/>
    </xf>
    <xf numFmtId="0" fontId="91" fillId="28" borderId="12" xfId="79" applyFont="1" applyFill="1" applyBorder="1" applyAlignment="1">
      <alignment wrapText="1"/>
    </xf>
    <xf numFmtId="0" fontId="91" fillId="0" borderId="19" xfId="79" applyFont="1" applyFill="1" applyBorder="1" applyAlignment="1">
      <alignment vertical="center" wrapText="1"/>
    </xf>
    <xf numFmtId="0" fontId="91" fillId="0" borderId="20" xfId="97" applyFont="1" applyFill="1" applyBorder="1" applyAlignment="1">
      <alignment wrapText="1"/>
    </xf>
    <xf numFmtId="0" fontId="3" fillId="0" borderId="0" xfId="79" applyFont="1" applyFill="1" applyBorder="1"/>
    <xf numFmtId="0" fontId="91" fillId="0" borderId="20" xfId="79" applyFont="1" applyBorder="1" applyAlignment="1">
      <alignment wrapText="1"/>
    </xf>
    <xf numFmtId="0" fontId="91" fillId="0" borderId="20" xfId="79" applyFont="1" applyBorder="1" applyAlignment="1">
      <alignment vertical="center" wrapText="1"/>
    </xf>
    <xf numFmtId="0" fontId="91" fillId="0" borderId="19" xfId="97" applyFont="1" applyBorder="1" applyAlignment="1">
      <alignment wrapText="1"/>
    </xf>
    <xf numFmtId="0" fontId="93" fillId="0" borderId="12" xfId="82" applyFont="1" applyFill="1" applyBorder="1" applyAlignment="1">
      <alignment horizontal="center" vertical="center" wrapText="1"/>
    </xf>
    <xf numFmtId="0" fontId="93" fillId="0" borderId="0" xfId="82" quotePrefix="1" applyFont="1" applyFill="1" applyBorder="1" applyAlignment="1">
      <alignment horizontal="center" vertical="center" wrapText="1"/>
    </xf>
    <xf numFmtId="0" fontId="91" fillId="24" borderId="19" xfId="97" applyFont="1" applyFill="1" applyBorder="1" applyAlignment="1">
      <alignment wrapText="1"/>
    </xf>
    <xf numFmtId="0" fontId="91" fillId="24" borderId="20" xfId="97" applyFont="1" applyFill="1" applyBorder="1" applyAlignment="1">
      <alignment wrapText="1"/>
    </xf>
    <xf numFmtId="0" fontId="91" fillId="24" borderId="19" xfId="97" applyFont="1" applyFill="1" applyBorder="1" applyAlignment="1">
      <alignment horizontal="left" vertical="center" wrapText="1"/>
    </xf>
    <xf numFmtId="0" fontId="91" fillId="24" borderId="20" xfId="97" applyFont="1" applyFill="1" applyBorder="1" applyAlignment="1">
      <alignment horizontal="left" vertical="center" wrapText="1"/>
    </xf>
    <xf numFmtId="0" fontId="91" fillId="0" borderId="19" xfId="97" applyFont="1" applyFill="1" applyBorder="1" applyAlignment="1">
      <alignment wrapText="1"/>
    </xf>
    <xf numFmtId="0" fontId="91" fillId="27" borderId="12" xfId="97" applyFont="1" applyFill="1" applyBorder="1" applyAlignment="1">
      <alignment horizontal="left" vertical="center" wrapText="1"/>
    </xf>
    <xf numFmtId="0" fontId="91" fillId="27" borderId="0" xfId="97" applyFont="1" applyFill="1" applyBorder="1" applyAlignment="1">
      <alignment horizontal="left" vertical="center" wrapText="1"/>
    </xf>
    <xf numFmtId="0" fontId="91" fillId="28" borderId="20" xfId="97" applyFont="1" applyFill="1" applyBorder="1" applyAlignment="1">
      <alignment wrapText="1"/>
    </xf>
    <xf numFmtId="0" fontId="91" fillId="28" borderId="20" xfId="82" applyFont="1" applyFill="1" applyBorder="1" applyAlignment="1">
      <alignment wrapText="1"/>
    </xf>
    <xf numFmtId="0" fontId="91" fillId="28" borderId="19" xfId="82" applyFont="1" applyFill="1" applyBorder="1" applyAlignment="1">
      <alignment wrapText="1"/>
    </xf>
    <xf numFmtId="0" fontId="91" fillId="0" borderId="12" xfId="97" applyFont="1" applyBorder="1" applyAlignment="1">
      <alignment horizontal="center" wrapText="1"/>
    </xf>
    <xf numFmtId="0" fontId="91" fillId="0" borderId="20" xfId="97" applyFont="1" applyBorder="1" applyAlignment="1">
      <alignment horizontal="center" wrapText="1"/>
    </xf>
    <xf numFmtId="0" fontId="91" fillId="0" borderId="20" xfId="97" applyFont="1" applyBorder="1" applyAlignment="1">
      <alignment wrapText="1"/>
    </xf>
    <xf numFmtId="0" fontId="91" fillId="0" borderId="12" xfId="97" applyFont="1" applyFill="1" applyBorder="1" applyAlignment="1">
      <alignment horizontal="center" wrapText="1"/>
    </xf>
    <xf numFmtId="0" fontId="91" fillId="0" borderId="20" xfId="97" applyFont="1" applyFill="1" applyBorder="1" applyAlignment="1">
      <alignment horizontal="center" wrapText="1"/>
    </xf>
    <xf numFmtId="0" fontId="91" fillId="28" borderId="10" xfId="97" applyFont="1" applyFill="1" applyBorder="1" applyAlignment="1">
      <alignment horizontal="left" vertical="center" wrapText="1"/>
    </xf>
    <xf numFmtId="0" fontId="91" fillId="28" borderId="34" xfId="97" applyFont="1" applyFill="1" applyBorder="1" applyAlignment="1">
      <alignment horizontal="left" vertical="center" wrapText="1"/>
    </xf>
    <xf numFmtId="0" fontId="91" fillId="0" borderId="10" xfId="97" applyFont="1" applyFill="1" applyBorder="1" applyAlignment="1">
      <alignment horizontal="center" wrapText="1"/>
    </xf>
    <xf numFmtId="0" fontId="91" fillId="0" borderId="30" xfId="97" applyFont="1" applyFill="1" applyBorder="1" applyAlignment="1">
      <alignment horizontal="center" wrapText="1"/>
    </xf>
    <xf numFmtId="0" fontId="3" fillId="0" borderId="34" xfId="79" applyFont="1" applyFill="1" applyBorder="1"/>
    <xf numFmtId="0" fontId="91" fillId="0" borderId="30" xfId="97" applyFont="1" applyFill="1" applyBorder="1" applyAlignment="1">
      <alignment wrapText="1"/>
    </xf>
    <xf numFmtId="0" fontId="91" fillId="0" borderId="29" xfId="97" applyFont="1" applyFill="1" applyBorder="1" applyAlignment="1">
      <alignment wrapText="1"/>
    </xf>
    <xf numFmtId="0" fontId="93" fillId="0" borderId="10" xfId="82" applyFont="1" applyFill="1" applyBorder="1" applyAlignment="1">
      <alignment horizontal="center" vertical="center" wrapText="1"/>
    </xf>
    <xf numFmtId="0" fontId="93" fillId="0" borderId="34" xfId="82" quotePrefix="1" applyFont="1" applyFill="1" applyBorder="1" applyAlignment="1">
      <alignment horizontal="center" vertical="center" wrapText="1"/>
    </xf>
    <xf numFmtId="0" fontId="91" fillId="28" borderId="10" xfId="79" applyFont="1" applyFill="1" applyBorder="1" applyAlignment="1">
      <alignment wrapText="1"/>
    </xf>
    <xf numFmtId="0" fontId="98" fillId="0" borderId="0" xfId="61" applyFont="1" applyAlignment="1" applyProtection="1"/>
    <xf numFmtId="0" fontId="59" fillId="0" borderId="0" xfId="81" applyFont="1"/>
    <xf numFmtId="0" fontId="3" fillId="0" borderId="0" xfId="81" applyFont="1"/>
    <xf numFmtId="0" fontId="72" fillId="0" borderId="0" xfId="81" applyFont="1" applyFill="1" applyAlignment="1">
      <alignment horizontal="left" vertical="top"/>
    </xf>
    <xf numFmtId="0" fontId="61" fillId="0" borderId="0" xfId="81" applyFont="1" applyAlignment="1">
      <alignment horizontal="left" vertical="center" wrapText="1"/>
    </xf>
    <xf numFmtId="0" fontId="61" fillId="0" borderId="0" xfId="81" applyFont="1" applyAlignment="1">
      <alignment horizontal="centerContinuous" vertical="center" wrapText="1"/>
    </xf>
    <xf numFmtId="0" fontId="61" fillId="0" borderId="0" xfId="81" applyFont="1" applyFill="1" applyAlignment="1">
      <alignment horizontal="centerContinuous" vertical="center" wrapText="1"/>
    </xf>
    <xf numFmtId="0" fontId="61" fillId="0" borderId="0" xfId="81" applyFont="1" applyAlignment="1">
      <alignment horizontal="center" vertical="center" wrapText="1"/>
    </xf>
    <xf numFmtId="0" fontId="18" fillId="0" borderId="15" xfId="81" applyFont="1" applyFill="1" applyBorder="1" applyAlignment="1">
      <alignment horizontal="centerContinuous" vertical="center" wrapText="1"/>
    </xf>
    <xf numFmtId="0" fontId="18" fillId="0" borderId="16" xfId="81" applyFont="1" applyFill="1" applyBorder="1" applyAlignment="1">
      <alignment horizontal="centerContinuous" vertical="center" wrapText="1"/>
    </xf>
    <xf numFmtId="0" fontId="69" fillId="27" borderId="32" xfId="81" applyFont="1" applyFill="1" applyBorder="1" applyAlignment="1">
      <alignment horizontal="center" vertical="center" wrapText="1"/>
    </xf>
    <xf numFmtId="0" fontId="69" fillId="27" borderId="14" xfId="81" applyFont="1" applyFill="1" applyBorder="1" applyAlignment="1">
      <alignment horizontal="center" vertical="center" wrapText="1"/>
    </xf>
    <xf numFmtId="0" fontId="18" fillId="0" borderId="29" xfId="81" applyFont="1" applyFill="1" applyBorder="1" applyAlignment="1">
      <alignment horizontal="centerContinuous" vertical="center"/>
    </xf>
    <xf numFmtId="0" fontId="18" fillId="0" borderId="34" xfId="81" applyFont="1" applyFill="1" applyBorder="1" applyAlignment="1">
      <alignment horizontal="centerContinuous" vertical="center"/>
    </xf>
    <xf numFmtId="0" fontId="18" fillId="0" borderId="30" xfId="81" applyFont="1" applyFill="1" applyBorder="1" applyAlignment="1">
      <alignment horizontal="centerContinuous" vertical="center"/>
    </xf>
    <xf numFmtId="0" fontId="59" fillId="0" borderId="0" xfId="81" applyFont="1" applyAlignment="1">
      <alignment wrapText="1"/>
    </xf>
    <xf numFmtId="0" fontId="18" fillId="0" borderId="29" xfId="81" applyFont="1" applyFill="1" applyBorder="1" applyAlignment="1">
      <alignment vertical="center" wrapText="1"/>
    </xf>
    <xf numFmtId="0" fontId="69" fillId="27" borderId="16" xfId="81" applyFont="1" applyFill="1" applyBorder="1" applyAlignment="1">
      <alignment horizontal="center" vertical="center" wrapText="1"/>
    </xf>
    <xf numFmtId="0" fontId="69" fillId="27" borderId="13" xfId="81" applyFont="1" applyFill="1" applyBorder="1" applyAlignment="1">
      <alignment horizontal="center" vertical="center" wrapText="1"/>
    </xf>
    <xf numFmtId="49" fontId="60" fillId="0" borderId="13" xfId="81" applyNumberFormat="1" applyFont="1" applyFill="1" applyBorder="1" applyAlignment="1">
      <alignment horizontal="center" vertical="center" wrapText="1"/>
    </xf>
    <xf numFmtId="49" fontId="60" fillId="0" borderId="14" xfId="81" applyNumberFormat="1" applyFont="1" applyFill="1" applyBorder="1" applyAlignment="1">
      <alignment horizontal="center" vertical="center" wrapText="1"/>
    </xf>
    <xf numFmtId="49" fontId="103" fillId="0" borderId="13" xfId="81" applyNumberFormat="1" applyFont="1" applyFill="1" applyBorder="1" applyAlignment="1">
      <alignment horizontal="center" vertical="center" wrapText="1"/>
    </xf>
    <xf numFmtId="0" fontId="59" fillId="0" borderId="14" xfId="81" applyFont="1" applyBorder="1" applyAlignment="1">
      <alignment horizontal="center"/>
    </xf>
    <xf numFmtId="0" fontId="59" fillId="0" borderId="14" xfId="81" applyFont="1" applyFill="1" applyBorder="1" applyAlignment="1">
      <alignment horizontal="center"/>
    </xf>
    <xf numFmtId="0" fontId="79" fillId="0" borderId="14" xfId="81" applyFont="1" applyFill="1" applyBorder="1" applyAlignment="1">
      <alignment horizontal="center" vertical="center" wrapText="1"/>
    </xf>
    <xf numFmtId="0" fontId="59" fillId="0" borderId="15" xfId="81" applyFont="1" applyBorder="1" applyAlignment="1">
      <alignment horizontal="center"/>
    </xf>
    <xf numFmtId="0" fontId="59" fillId="0" borderId="17" xfId="81" applyFont="1" applyBorder="1" applyAlignment="1">
      <alignment horizontal="center"/>
    </xf>
    <xf numFmtId="0" fontId="59" fillId="0" borderId="16" xfId="81" applyFont="1" applyBorder="1" applyAlignment="1">
      <alignment horizontal="center"/>
    </xf>
    <xf numFmtId="0" fontId="104" fillId="0" borderId="17" xfId="81" applyFont="1" applyFill="1" applyBorder="1" applyAlignment="1">
      <alignment horizontal="center"/>
    </xf>
    <xf numFmtId="0" fontId="59" fillId="0" borderId="16" xfId="81" applyFont="1" applyFill="1" applyBorder="1" applyAlignment="1">
      <alignment horizontal="center"/>
    </xf>
    <xf numFmtId="0" fontId="59" fillId="0" borderId="15" xfId="81" applyFont="1" applyFill="1" applyBorder="1" applyAlignment="1">
      <alignment horizontal="center"/>
    </xf>
    <xf numFmtId="0" fontId="59" fillId="0" borderId="17" xfId="81" applyFont="1" applyFill="1" applyBorder="1" applyAlignment="1">
      <alignment horizontal="center"/>
    </xf>
    <xf numFmtId="0" fontId="59" fillId="0" borderId="12" xfId="81" applyFont="1" applyBorder="1" applyAlignment="1">
      <alignment horizontal="center"/>
    </xf>
    <xf numFmtId="0" fontId="59" fillId="0" borderId="12" xfId="81" applyFont="1" applyFill="1" applyBorder="1" applyAlignment="1">
      <alignment horizontal="center"/>
    </xf>
    <xf numFmtId="0" fontId="59" fillId="0" borderId="19" xfId="81" applyFont="1" applyBorder="1" applyAlignment="1">
      <alignment horizontal="center"/>
    </xf>
    <xf numFmtId="0" fontId="59" fillId="0" borderId="20" xfId="81" applyFont="1" applyBorder="1" applyAlignment="1">
      <alignment horizontal="center"/>
    </xf>
    <xf numFmtId="0" fontId="59" fillId="0" borderId="0" xfId="81" applyFont="1" applyBorder="1" applyAlignment="1">
      <alignment horizontal="center"/>
    </xf>
    <xf numFmtId="0" fontId="104" fillId="0" borderId="20" xfId="81" applyFont="1" applyFill="1" applyBorder="1" applyAlignment="1">
      <alignment horizontal="center"/>
    </xf>
    <xf numFmtId="0" fontId="59" fillId="0" borderId="0" xfId="81" applyFont="1" applyFill="1" applyBorder="1" applyAlignment="1">
      <alignment horizontal="center"/>
    </xf>
    <xf numFmtId="0" fontId="59" fillId="0" borderId="19" xfId="81" applyFont="1" applyFill="1" applyBorder="1" applyAlignment="1">
      <alignment horizontal="center"/>
    </xf>
    <xf numFmtId="0" fontId="59" fillId="0" borderId="20" xfId="81" applyFont="1" applyFill="1" applyBorder="1" applyAlignment="1">
      <alignment horizontal="center"/>
    </xf>
    <xf numFmtId="0" fontId="59" fillId="0" borderId="10" xfId="81" applyFont="1" applyBorder="1" applyAlignment="1">
      <alignment horizontal="center" vertical="center"/>
    </xf>
    <xf numFmtId="0" fontId="59" fillId="0" borderId="10" xfId="81" applyFont="1" applyFill="1" applyBorder="1" applyAlignment="1">
      <alignment horizontal="center" vertical="center"/>
    </xf>
    <xf numFmtId="0" fontId="59" fillId="0" borderId="29" xfId="81" applyFont="1" applyFill="1" applyBorder="1" applyAlignment="1">
      <alignment horizontal="center" vertical="center"/>
    </xf>
    <xf numFmtId="0" fontId="59" fillId="0" borderId="10" xfId="81" applyFont="1" applyFill="1" applyBorder="1" applyAlignment="1">
      <alignment horizontal="center"/>
    </xf>
    <xf numFmtId="0" fontId="59" fillId="0" borderId="30" xfId="81" applyFont="1" applyFill="1" applyBorder="1" applyAlignment="1">
      <alignment horizontal="center" vertical="center"/>
    </xf>
    <xf numFmtId="0" fontId="59" fillId="0" borderId="29" xfId="81" applyFont="1" applyBorder="1" applyAlignment="1">
      <alignment horizontal="center" vertical="center"/>
    </xf>
    <xf numFmtId="0" fontId="59" fillId="0" borderId="30" xfId="81" applyFont="1" applyBorder="1" applyAlignment="1">
      <alignment horizontal="center" vertical="center"/>
    </xf>
    <xf numFmtId="0" fontId="59" fillId="0" borderId="34" xfId="81" applyFont="1" applyBorder="1" applyAlignment="1">
      <alignment horizontal="center" vertical="center"/>
    </xf>
    <xf numFmtId="0" fontId="104" fillId="0" borderId="30" xfId="81" applyFont="1" applyFill="1" applyBorder="1" applyAlignment="1">
      <alignment horizontal="center" vertical="center"/>
    </xf>
    <xf numFmtId="0" fontId="59" fillId="0" borderId="34" xfId="81" applyFont="1" applyFill="1" applyBorder="1" applyAlignment="1">
      <alignment horizontal="center"/>
    </xf>
    <xf numFmtId="0" fontId="59" fillId="0" borderId="29" xfId="81" applyFont="1" applyFill="1" applyBorder="1" applyAlignment="1">
      <alignment horizontal="center"/>
    </xf>
    <xf numFmtId="0" fontId="59" fillId="0" borderId="34" xfId="81" applyFont="1" applyFill="1" applyBorder="1" applyAlignment="1">
      <alignment horizontal="center" vertical="center"/>
    </xf>
    <xf numFmtId="0" fontId="18" fillId="0" borderId="0" xfId="81" applyFont="1" applyAlignment="1">
      <alignment horizontal="left" vertical="center"/>
    </xf>
    <xf numFmtId="0" fontId="18" fillId="0" borderId="0" xfId="81" applyFont="1"/>
    <xf numFmtId="0" fontId="8" fillId="0" borderId="0" xfId="81" applyFont="1" applyAlignment="1">
      <alignment horizontal="left" vertical="center"/>
    </xf>
    <xf numFmtId="0" fontId="8" fillId="0" borderId="0" xfId="81" applyFont="1" applyAlignment="1">
      <alignment wrapText="1"/>
    </xf>
    <xf numFmtId="0" fontId="18" fillId="0" borderId="0" xfId="81" applyFont="1" applyAlignment="1">
      <alignment horizontal="left"/>
    </xf>
    <xf numFmtId="0" fontId="59" fillId="0" borderId="0" xfId="81" applyFont="1" applyAlignment="1">
      <alignment horizontal="left"/>
    </xf>
    <xf numFmtId="0" fontId="59" fillId="0" borderId="0" xfId="81" applyFont="1" applyFill="1"/>
    <xf numFmtId="0" fontId="61" fillId="0" borderId="0" xfId="81" applyFont="1" applyFill="1" applyAlignment="1">
      <alignment horizontal="left" vertical="center" wrapText="1"/>
    </xf>
    <xf numFmtId="0" fontId="18" fillId="0" borderId="0" xfId="81" applyFont="1" applyFill="1" applyAlignment="1">
      <alignment horizontal="left" vertical="center"/>
    </xf>
    <xf numFmtId="0" fontId="18" fillId="0" borderId="0" xfId="81" applyFont="1" applyFill="1" applyAlignment="1">
      <alignment horizontal="left"/>
    </xf>
    <xf numFmtId="0" fontId="18" fillId="0" borderId="0" xfId="81" applyFont="1" applyFill="1"/>
    <xf numFmtId="0" fontId="64" fillId="0" borderId="0" xfId="79" applyFont="1" applyFill="1" applyAlignment="1">
      <alignment horizontal="left" vertical="center"/>
    </xf>
    <xf numFmtId="0" fontId="8" fillId="0" borderId="0" xfId="79" applyFont="1" applyFill="1"/>
    <xf numFmtId="0" fontId="8" fillId="0" borderId="13" xfId="79" applyFont="1" applyFill="1" applyBorder="1" applyAlignment="1">
      <alignment vertical="center"/>
    </xf>
    <xf numFmtId="49" fontId="8" fillId="0" borderId="13" xfId="79" quotePrefix="1" applyNumberFormat="1" applyFont="1" applyFill="1" applyBorder="1" applyAlignment="1">
      <alignment horizontal="center" vertical="center" wrapText="1"/>
    </xf>
    <xf numFmtId="0" fontId="8" fillId="0" borderId="13" xfId="0" applyFont="1" applyFill="1" applyBorder="1" applyAlignment="1">
      <alignment vertical="center" wrapText="1"/>
    </xf>
    <xf numFmtId="0" fontId="3" fillId="27" borderId="21" xfId="85" applyFont="1" applyFill="1" applyBorder="1" applyAlignment="1">
      <alignment vertical="center"/>
    </xf>
    <xf numFmtId="0" fontId="3" fillId="27" borderId="21" xfId="84" applyFont="1" applyFill="1" applyBorder="1" applyAlignment="1">
      <alignment vertical="center" wrapText="1"/>
    </xf>
    <xf numFmtId="0" fontId="18" fillId="25" borderId="12" xfId="87" quotePrefix="1" applyFont="1" applyFill="1" applyBorder="1" applyAlignment="1">
      <alignment horizontal="center" vertical="center" wrapText="1"/>
    </xf>
    <xf numFmtId="0" fontId="3" fillId="25" borderId="12" xfId="87" applyFont="1" applyFill="1" applyBorder="1" applyAlignment="1">
      <alignment horizontal="center" wrapText="1"/>
    </xf>
    <xf numFmtId="0" fontId="65" fillId="31" borderId="13" xfId="78" applyFont="1" applyFill="1" applyBorder="1"/>
    <xf numFmtId="0" fontId="52" fillId="25" borderId="12" xfId="85" applyFont="1" applyFill="1" applyBorder="1" applyAlignment="1">
      <alignment horizontal="left" vertical="center" wrapText="1"/>
    </xf>
    <xf numFmtId="0" fontId="19" fillId="25" borderId="14" xfId="85" applyFont="1" applyFill="1" applyBorder="1" applyAlignment="1">
      <alignment horizontal="left" vertical="center" wrapText="1"/>
    </xf>
    <xf numFmtId="0" fontId="19" fillId="25" borderId="12" xfId="85" applyFont="1" applyFill="1" applyBorder="1" applyAlignment="1">
      <alignment horizontal="left" vertical="center" wrapText="1"/>
    </xf>
    <xf numFmtId="9" fontId="18" fillId="25" borderId="19" xfId="85" quotePrefix="1" applyNumberFormat="1" applyFont="1" applyFill="1" applyBorder="1" applyAlignment="1">
      <alignment horizontal="center" vertical="center" wrapText="1"/>
    </xf>
    <xf numFmtId="9" fontId="18" fillId="25" borderId="20" xfId="85" quotePrefix="1" applyNumberFormat="1" applyFont="1" applyFill="1" applyBorder="1" applyAlignment="1">
      <alignment vertical="center" wrapText="1"/>
    </xf>
    <xf numFmtId="9" fontId="18" fillId="25" borderId="19" xfId="85" quotePrefix="1" applyNumberFormat="1" applyFont="1" applyFill="1" applyBorder="1" applyAlignment="1">
      <alignment vertical="center" wrapText="1"/>
    </xf>
    <xf numFmtId="0" fontId="19" fillId="25" borderId="19" xfId="85" applyFont="1" applyFill="1" applyBorder="1" applyAlignment="1">
      <alignment horizontal="left" vertical="center" wrapText="1"/>
    </xf>
    <xf numFmtId="9" fontId="18" fillId="25" borderId="12" xfId="85" quotePrefix="1" applyNumberFormat="1" applyFont="1" applyFill="1" applyBorder="1" applyAlignment="1">
      <alignment horizontal="center" vertical="center" wrapText="1"/>
    </xf>
    <xf numFmtId="9" fontId="16" fillId="25" borderId="12" xfId="85" applyNumberFormat="1" applyFont="1" applyFill="1" applyBorder="1" applyAlignment="1">
      <alignment horizontal="center" vertical="center" wrapText="1"/>
    </xf>
    <xf numFmtId="9" fontId="16" fillId="25" borderId="28" xfId="85" applyNumberFormat="1" applyFont="1" applyFill="1" applyBorder="1" applyAlignment="1">
      <alignment horizontal="center" vertical="center" wrapText="1"/>
    </xf>
    <xf numFmtId="0" fontId="19" fillId="25" borderId="10" xfId="85" applyFont="1" applyFill="1" applyBorder="1" applyAlignment="1">
      <alignment horizontal="left" vertical="center" wrapText="1"/>
    </xf>
    <xf numFmtId="0" fontId="8" fillId="0" borderId="14" xfId="88" applyFont="1" applyFill="1" applyBorder="1"/>
    <xf numFmtId="0" fontId="4" fillId="0" borderId="0" xfId="84" applyFont="1" applyBorder="1" applyAlignment="1">
      <alignment horizontal="right"/>
    </xf>
    <xf numFmtId="0" fontId="10" fillId="0" borderId="11" xfId="84" applyFont="1" applyBorder="1" applyAlignment="1">
      <alignment horizontal="center" wrapText="1"/>
    </xf>
    <xf numFmtId="9" fontId="108" fillId="26" borderId="14" xfId="85" applyNumberFormat="1" applyFont="1" applyFill="1" applyBorder="1" applyAlignment="1">
      <alignment vertical="center" wrapText="1"/>
    </xf>
    <xf numFmtId="1" fontId="75" fillId="0" borderId="26" xfId="85" applyNumberFormat="1" applyFont="1" applyBorder="1" applyAlignment="1">
      <alignment horizontal="center"/>
    </xf>
    <xf numFmtId="0" fontId="0" fillId="0" borderId="0" xfId="0" applyAlignment="1">
      <alignment wrapText="1"/>
    </xf>
    <xf numFmtId="1" fontId="16" fillId="0" borderId="13" xfId="0" quotePrefix="1" applyNumberFormat="1" applyFont="1" applyFill="1" applyBorder="1" applyAlignment="1">
      <alignment horizontal="center" vertical="center" wrapText="1"/>
    </xf>
    <xf numFmtId="0" fontId="16" fillId="0" borderId="13" xfId="0" applyFont="1" applyFill="1" applyBorder="1" applyAlignment="1">
      <alignment horizontal="left" vertical="center" wrapText="1"/>
    </xf>
    <xf numFmtId="16" fontId="16" fillId="0" borderId="13" xfId="0" quotePrefix="1" applyNumberFormat="1" applyFont="1" applyFill="1" applyBorder="1" applyAlignment="1">
      <alignment horizontal="left" vertical="center" wrapText="1"/>
    </xf>
    <xf numFmtId="0" fontId="109" fillId="0" borderId="13" xfId="0" applyFont="1" applyFill="1" applyBorder="1" applyAlignment="1">
      <alignment horizontal="left" vertical="center" wrapText="1"/>
    </xf>
    <xf numFmtId="0" fontId="16" fillId="29" borderId="13" xfId="0" applyFont="1" applyFill="1" applyBorder="1" applyAlignment="1">
      <alignment horizontal="center" vertical="center" wrapText="1"/>
    </xf>
    <xf numFmtId="0" fontId="0" fillId="0" borderId="0" xfId="0" applyAlignment="1"/>
    <xf numFmtId="0" fontId="1" fillId="0" borderId="0" xfId="0" applyFont="1" applyBorder="1" applyAlignment="1"/>
    <xf numFmtId="0" fontId="0" fillId="0" borderId="0" xfId="0" applyBorder="1" applyAlignment="1"/>
    <xf numFmtId="1" fontId="0" fillId="0" borderId="0" xfId="0" applyNumberFormat="1" applyBorder="1" applyAlignment="1"/>
    <xf numFmtId="1" fontId="3" fillId="26" borderId="0" xfId="85" quotePrefix="1" applyNumberFormat="1" applyFont="1" applyFill="1" applyBorder="1" applyAlignment="1">
      <alignment horizontal="left" vertical="center"/>
    </xf>
    <xf numFmtId="0" fontId="1" fillId="0" borderId="0" xfId="0" applyFont="1" applyBorder="1" applyAlignment="1">
      <alignment horizontal="left"/>
    </xf>
    <xf numFmtId="0" fontId="110" fillId="0" borderId="0" xfId="0" applyFont="1" applyBorder="1" applyAlignment="1"/>
    <xf numFmtId="0" fontId="7" fillId="26" borderId="13" xfId="85" quotePrefix="1" applyFont="1" applyFill="1" applyBorder="1" applyAlignment="1">
      <alignment horizontal="center" vertical="center" wrapText="1"/>
    </xf>
    <xf numFmtId="0" fontId="50" fillId="27" borderId="13" xfId="84" applyFont="1" applyFill="1" applyBorder="1" applyAlignment="1">
      <alignment horizontal="center" vertical="center" wrapText="1"/>
    </xf>
    <xf numFmtId="0" fontId="7" fillId="26" borderId="26" xfId="85" quotePrefix="1" applyFont="1" applyFill="1" applyBorder="1" applyAlignment="1">
      <alignment horizontal="center" vertical="center" wrapText="1"/>
    </xf>
    <xf numFmtId="0" fontId="7" fillId="0" borderId="26" xfId="85" quotePrefix="1" applyFont="1" applyFill="1" applyBorder="1" applyAlignment="1">
      <alignment horizontal="center" vertical="center" wrapText="1"/>
    </xf>
    <xf numFmtId="9" fontId="50" fillId="27" borderId="15" xfId="85" quotePrefix="1" applyNumberFormat="1" applyFont="1" applyFill="1" applyBorder="1" applyAlignment="1">
      <alignment horizontal="center" vertical="center" wrapText="1"/>
    </xf>
    <xf numFmtId="9" fontId="7" fillId="0" borderId="16" xfId="85" quotePrefix="1" applyNumberFormat="1" applyFont="1" applyFill="1" applyBorder="1" applyAlignment="1">
      <alignment horizontal="center" vertical="center" wrapText="1"/>
    </xf>
    <xf numFmtId="9" fontId="7" fillId="24" borderId="16" xfId="85" quotePrefix="1" applyNumberFormat="1" applyFont="1" applyFill="1" applyBorder="1" applyAlignment="1">
      <alignment horizontal="center" vertical="center" wrapText="1"/>
    </xf>
    <xf numFmtId="9" fontId="50" fillId="27" borderId="17" xfId="85" quotePrefix="1" applyNumberFormat="1" applyFont="1" applyFill="1" applyBorder="1" applyAlignment="1">
      <alignment horizontal="center" vertical="center" wrapText="1"/>
    </xf>
    <xf numFmtId="9" fontId="7" fillId="26" borderId="14" xfId="84" quotePrefix="1" applyNumberFormat="1" applyFont="1" applyFill="1" applyBorder="1" applyAlignment="1">
      <alignment horizontal="center" vertical="center" wrapText="1"/>
    </xf>
    <xf numFmtId="9" fontId="7" fillId="26" borderId="13" xfId="84" quotePrefix="1" applyNumberFormat="1" applyFont="1" applyFill="1" applyBorder="1" applyAlignment="1">
      <alignment horizontal="center" vertical="center" wrapText="1"/>
    </xf>
    <xf numFmtId="0" fontId="7" fillId="24" borderId="32" xfId="85" quotePrefix="1" applyFont="1" applyFill="1" applyBorder="1" applyAlignment="1">
      <alignment horizontal="center" vertical="center" wrapText="1"/>
    </xf>
    <xf numFmtId="0" fontId="7" fillId="24" borderId="15" xfId="85" quotePrefix="1" applyFont="1" applyFill="1" applyBorder="1" applyAlignment="1">
      <alignment horizontal="center" vertical="center" wrapText="1"/>
    </xf>
    <xf numFmtId="9" fontId="7" fillId="26" borderId="38" xfId="84" quotePrefix="1" applyNumberFormat="1" applyFont="1" applyFill="1" applyBorder="1" applyAlignment="1">
      <alignment horizontal="center" vertical="center" wrapText="1"/>
    </xf>
    <xf numFmtId="9" fontId="7" fillId="0" borderId="13" xfId="85" quotePrefix="1" applyNumberFormat="1" applyFont="1" applyFill="1" applyBorder="1" applyAlignment="1">
      <alignment horizontal="center" vertical="center" wrapText="1"/>
    </xf>
    <xf numFmtId="9" fontId="7" fillId="24" borderId="13" xfId="85" quotePrefix="1" applyNumberFormat="1" applyFont="1" applyFill="1" applyBorder="1" applyAlignment="1">
      <alignment horizontal="center" vertical="center" wrapText="1"/>
    </xf>
    <xf numFmtId="9" fontId="7" fillId="24" borderId="14" xfId="84" quotePrefix="1" applyNumberFormat="1" applyFont="1" applyFill="1" applyBorder="1" applyAlignment="1">
      <alignment horizontal="center" vertical="center"/>
    </xf>
    <xf numFmtId="9" fontId="7" fillId="26" borderId="18" xfId="84" quotePrefix="1" applyNumberFormat="1" applyFont="1" applyFill="1" applyBorder="1" applyAlignment="1">
      <alignment horizontal="center" vertical="center" wrapText="1"/>
    </xf>
    <xf numFmtId="0" fontId="7" fillId="26" borderId="49" xfId="85" quotePrefix="1" applyFont="1" applyFill="1" applyBorder="1" applyAlignment="1">
      <alignment horizontal="center" vertical="center" wrapText="1"/>
    </xf>
    <xf numFmtId="0" fontId="56" fillId="0" borderId="35" xfId="95" applyFont="1" applyBorder="1"/>
    <xf numFmtId="0" fontId="114" fillId="31" borderId="49" xfId="85" quotePrefix="1" applyFont="1" applyFill="1" applyBorder="1" applyAlignment="1">
      <alignment horizontal="center" vertical="center" wrapText="1"/>
    </xf>
    <xf numFmtId="0" fontId="7" fillId="24" borderId="49" xfId="85" quotePrefix="1" applyFont="1" applyFill="1" applyBorder="1" applyAlignment="1">
      <alignment horizontal="center" vertical="center" wrapText="1"/>
    </xf>
    <xf numFmtId="0" fontId="7" fillId="24" borderId="50" xfId="85" quotePrefix="1" applyFont="1" applyFill="1" applyBorder="1" applyAlignment="1">
      <alignment horizontal="center" vertical="center" wrapText="1"/>
    </xf>
    <xf numFmtId="0" fontId="6" fillId="0" borderId="0" xfId="84" applyFont="1" applyBorder="1" applyAlignment="1">
      <alignment horizontal="left" vertical="center"/>
    </xf>
    <xf numFmtId="0" fontId="75" fillId="0" borderId="0" xfId="84" applyFont="1" applyBorder="1" applyAlignment="1">
      <alignment horizontal="left" vertical="center" wrapText="1"/>
    </xf>
    <xf numFmtId="1" fontId="4" fillId="0" borderId="0" xfId="84" applyNumberFormat="1" applyFont="1" applyBorder="1" applyAlignment="1">
      <alignment horizontal="left" vertical="center"/>
    </xf>
    <xf numFmtId="0" fontId="18" fillId="0" borderId="14" xfId="0" quotePrefix="1" applyFont="1" applyFill="1" applyBorder="1" applyAlignment="1">
      <alignment horizontal="center" vertical="center"/>
    </xf>
    <xf numFmtId="0" fontId="59" fillId="0" borderId="13" xfId="0" quotePrefix="1" applyFont="1" applyFill="1" applyBorder="1" applyAlignment="1">
      <alignment horizontal="center" vertical="center"/>
    </xf>
    <xf numFmtId="1" fontId="1" fillId="0" borderId="0" xfId="0" applyNumberFormat="1" applyFont="1" applyBorder="1" applyAlignment="1"/>
    <xf numFmtId="1" fontId="4" fillId="26" borderId="29" xfId="85" applyNumberFormat="1" applyFont="1" applyFill="1" applyBorder="1" applyAlignment="1">
      <alignment horizontal="left" vertical="center"/>
    </xf>
    <xf numFmtId="0" fontId="4" fillId="0" borderId="0" xfId="85" applyFont="1" applyFill="1" applyBorder="1" applyAlignment="1">
      <alignment horizontal="left" vertical="center"/>
    </xf>
    <xf numFmtId="1" fontId="4" fillId="26" borderId="19" xfId="85" applyNumberFormat="1" applyFont="1" applyFill="1" applyBorder="1" applyAlignment="1">
      <alignment horizontal="left" vertical="center"/>
    </xf>
    <xf numFmtId="0" fontId="3" fillId="0" borderId="0" xfId="84" applyFont="1" applyFill="1" applyBorder="1" applyAlignment="1">
      <alignment horizontal="left" vertical="top"/>
    </xf>
    <xf numFmtId="0" fontId="3" fillId="0" borderId="0" xfId="84" applyFont="1" applyBorder="1" applyAlignment="1">
      <alignment horizontal="left" vertical="top"/>
    </xf>
    <xf numFmtId="0" fontId="4" fillId="0" borderId="0" xfId="84" applyFont="1" applyFill="1" applyBorder="1" applyAlignment="1">
      <alignment horizontal="left" vertical="top"/>
    </xf>
    <xf numFmtId="0" fontId="68" fillId="0" borderId="0" xfId="85" applyFont="1" applyFill="1" applyBorder="1" applyAlignment="1">
      <alignment horizontal="center" vertical="top"/>
    </xf>
    <xf numFmtId="0" fontId="4" fillId="0" borderId="0" xfId="84" applyFont="1" applyFill="1" applyBorder="1" applyAlignment="1">
      <alignment vertical="center"/>
    </xf>
    <xf numFmtId="1" fontId="4" fillId="26" borderId="0" xfId="85" quotePrefix="1" applyNumberFormat="1" applyFont="1" applyFill="1" applyBorder="1" applyAlignment="1">
      <alignment vertical="center"/>
    </xf>
    <xf numFmtId="0" fontId="116" fillId="0" borderId="0" xfId="95" applyFont="1" applyAlignment="1"/>
    <xf numFmtId="0" fontId="21" fillId="0" borderId="0" xfId="95" applyAlignment="1">
      <alignment horizontal="left"/>
    </xf>
    <xf numFmtId="0" fontId="4" fillId="0" borderId="0" xfId="84" applyFont="1" applyBorder="1" applyAlignment="1">
      <alignment horizontal="left" vertical="center"/>
    </xf>
    <xf numFmtId="0" fontId="115" fillId="0" borderId="0" xfId="95" applyFont="1" applyAlignment="1">
      <alignment horizontal="left"/>
    </xf>
    <xf numFmtId="0" fontId="4" fillId="0" borderId="0" xfId="85" applyFont="1" applyFill="1" applyBorder="1" applyAlignment="1">
      <alignment horizontal="left" vertical="top"/>
    </xf>
    <xf numFmtId="1" fontId="3" fillId="26" borderId="0" xfId="85" applyNumberFormat="1" applyFont="1" applyFill="1" applyBorder="1" applyAlignment="1">
      <alignment horizontal="left" vertical="center"/>
    </xf>
    <xf numFmtId="0" fontId="1" fillId="0" borderId="0" xfId="0" applyFont="1" applyAlignment="1">
      <alignment wrapText="1"/>
    </xf>
    <xf numFmtId="0" fontId="118" fillId="0" borderId="0" xfId="0" applyFont="1" applyBorder="1" applyAlignment="1">
      <alignment horizontal="left"/>
    </xf>
    <xf numFmtId="1" fontId="119" fillId="0" borderId="0" xfId="0" applyNumberFormat="1" applyFont="1" applyBorder="1" applyAlignment="1"/>
    <xf numFmtId="0" fontId="119" fillId="0" borderId="0" xfId="0" applyFont="1" applyBorder="1" applyAlignment="1"/>
    <xf numFmtId="1" fontId="119" fillId="0" borderId="0" xfId="0" applyNumberFormat="1" applyFont="1" applyBorder="1" applyAlignment="1">
      <alignment horizontal="left"/>
    </xf>
    <xf numFmtId="0" fontId="120" fillId="0" borderId="0" xfId="0" applyFont="1" applyBorder="1" applyAlignment="1">
      <alignment horizontal="left"/>
    </xf>
    <xf numFmtId="0" fontId="119" fillId="0" borderId="0" xfId="0" applyFont="1" applyBorder="1" applyAlignment="1">
      <alignment horizontal="left"/>
    </xf>
    <xf numFmtId="0" fontId="121" fillId="0" borderId="0" xfId="0" applyFont="1" applyBorder="1" applyAlignment="1"/>
    <xf numFmtId="0" fontId="122" fillId="0" borderId="0" xfId="0" applyFont="1" applyBorder="1" applyAlignment="1"/>
    <xf numFmtId="0" fontId="0" fillId="0" borderId="0" xfId="0" applyAlignment="1">
      <alignment wrapText="1"/>
    </xf>
    <xf numFmtId="0" fontId="116" fillId="0" borderId="0" xfId="95" applyFont="1" applyAlignment="1">
      <alignment horizontal="left"/>
    </xf>
    <xf numFmtId="9" fontId="15" fillId="26" borderId="18" xfId="85" applyNumberFormat="1" applyFont="1" applyFill="1" applyBorder="1" applyAlignment="1">
      <alignment horizontal="center" vertical="center" wrapText="1"/>
    </xf>
    <xf numFmtId="0" fontId="45" fillId="0" borderId="36" xfId="95" applyFont="1" applyBorder="1"/>
    <xf numFmtId="0" fontId="45" fillId="0" borderId="0" xfId="95" applyFont="1"/>
    <xf numFmtId="0" fontId="45" fillId="0" borderId="35" xfId="95" applyFont="1" applyBorder="1"/>
    <xf numFmtId="0" fontId="125" fillId="0" borderId="12" xfId="85" applyFont="1" applyFill="1" applyBorder="1" applyAlignment="1">
      <alignment vertical="center" wrapText="1"/>
    </xf>
    <xf numFmtId="0" fontId="126" fillId="27" borderId="26" xfId="0" applyFont="1" applyFill="1" applyBorder="1" applyAlignment="1">
      <alignment horizontal="centerContinuous" vertical="center"/>
    </xf>
    <xf numFmtId="9" fontId="9" fillId="26" borderId="14" xfId="85" applyNumberFormat="1" applyFont="1" applyFill="1" applyBorder="1" applyAlignment="1">
      <alignment horizontal="center" vertical="center" wrapText="1"/>
    </xf>
    <xf numFmtId="0" fontId="125" fillId="0" borderId="10" xfId="85" applyFont="1" applyFill="1" applyBorder="1" applyAlignment="1">
      <alignment vertical="center" wrapText="1"/>
    </xf>
    <xf numFmtId="49" fontId="119" fillId="0" borderId="0" xfId="0" applyNumberFormat="1" applyFont="1" applyBorder="1" applyAlignment="1">
      <alignment horizontal="left"/>
    </xf>
    <xf numFmtId="1" fontId="20" fillId="0" borderId="20" xfId="85" applyNumberFormat="1" applyFont="1" applyFill="1" applyBorder="1" applyAlignment="1">
      <alignment horizontal="right" vertical="center" wrapText="1"/>
    </xf>
    <xf numFmtId="1" fontId="4" fillId="0" borderId="0" xfId="85" applyNumberFormat="1" applyFont="1" applyFill="1" applyBorder="1" applyAlignment="1">
      <alignment vertical="top"/>
    </xf>
    <xf numFmtId="1" fontId="75" fillId="0" borderId="0" xfId="84" applyNumberFormat="1" applyFont="1" applyBorder="1" applyAlignment="1">
      <alignment horizontal="left" vertical="center" wrapText="1"/>
    </xf>
    <xf numFmtId="1" fontId="21" fillId="0" borderId="0" xfId="95" applyNumberFormat="1"/>
    <xf numFmtId="1" fontId="10" fillId="0" borderId="11" xfId="85" applyNumberFormat="1" applyFont="1" applyBorder="1" applyAlignment="1">
      <alignment horizontal="right"/>
    </xf>
    <xf numFmtId="1" fontId="124" fillId="26" borderId="33" xfId="85" applyNumberFormat="1" applyFont="1" applyFill="1" applyBorder="1" applyAlignment="1">
      <alignment vertical="center" wrapText="1"/>
    </xf>
    <xf numFmtId="1" fontId="124" fillId="26" borderId="20" xfId="85" applyNumberFormat="1" applyFont="1" applyFill="1" applyBorder="1" applyAlignment="1">
      <alignment vertical="center" wrapText="1"/>
    </xf>
    <xf numFmtId="1" fontId="12" fillId="26" borderId="20" xfId="85" applyNumberFormat="1" applyFont="1" applyFill="1" applyBorder="1" applyAlignment="1">
      <alignment vertical="center" wrapText="1"/>
    </xf>
    <xf numFmtId="1" fontId="17" fillId="26" borderId="26" xfId="85" applyNumberFormat="1" applyFont="1" applyFill="1" applyBorder="1" applyAlignment="1">
      <alignment vertical="center" wrapText="1"/>
    </xf>
    <xf numFmtId="1" fontId="10" fillId="0" borderId="17" xfId="85" applyNumberFormat="1" applyFont="1" applyFill="1" applyBorder="1" applyAlignment="1">
      <alignment vertical="center" wrapText="1"/>
    </xf>
    <xf numFmtId="1" fontId="10" fillId="0" borderId="20" xfId="85" applyNumberFormat="1" applyFont="1" applyFill="1" applyBorder="1" applyAlignment="1">
      <alignment vertical="center" wrapText="1"/>
    </xf>
    <xf numFmtId="1" fontId="10" fillId="0" borderId="20" xfId="85" applyNumberFormat="1" applyFont="1" applyFill="1" applyBorder="1" applyAlignment="1">
      <alignment horizontal="left" vertical="center" wrapText="1"/>
    </xf>
    <xf numFmtId="1" fontId="10" fillId="0" borderId="0" xfId="84" applyNumberFormat="1" applyFont="1" applyFill="1" applyBorder="1" applyAlignment="1">
      <alignment horizontal="left" vertical="center" wrapText="1"/>
    </xf>
    <xf numFmtId="1" fontId="10" fillId="0" borderId="34" xfId="84" applyNumberFormat="1" applyFont="1" applyFill="1" applyBorder="1" applyAlignment="1">
      <alignment horizontal="left" vertical="center" wrapText="1"/>
    </xf>
    <xf numFmtId="1" fontId="10" fillId="26" borderId="20" xfId="85" applyNumberFormat="1" applyFont="1" applyFill="1" applyBorder="1" applyAlignment="1">
      <alignment horizontal="left" vertical="center" wrapText="1"/>
    </xf>
    <xf numFmtId="1" fontId="51" fillId="27" borderId="20" xfId="85" applyNumberFormat="1" applyFont="1" applyFill="1" applyBorder="1" applyAlignment="1">
      <alignment horizontal="right" vertical="center" wrapText="1"/>
    </xf>
    <xf numFmtId="1" fontId="107" fillId="31" borderId="20" xfId="85" applyNumberFormat="1" applyFont="1" applyFill="1" applyBorder="1" applyAlignment="1">
      <alignment horizontal="left" vertical="center" wrapText="1"/>
    </xf>
    <xf numFmtId="1" fontId="20" fillId="26" borderId="20" xfId="85" applyNumberFormat="1" applyFont="1" applyFill="1" applyBorder="1" applyAlignment="1">
      <alignment horizontal="right" vertical="center" wrapText="1"/>
    </xf>
    <xf numFmtId="1" fontId="10" fillId="0" borderId="24" xfId="85" applyNumberFormat="1" applyFont="1" applyFill="1" applyBorder="1" applyAlignment="1">
      <alignment horizontal="left" vertical="center" wrapText="1"/>
    </xf>
    <xf numFmtId="1" fontId="10" fillId="24" borderId="17" xfId="85" applyNumberFormat="1" applyFont="1" applyFill="1" applyBorder="1" applyAlignment="1">
      <alignment horizontal="left" vertical="center" wrapText="1"/>
    </xf>
    <xf numFmtId="1" fontId="10" fillId="24" borderId="20" xfId="85" applyNumberFormat="1" applyFont="1" applyFill="1" applyBorder="1" applyAlignment="1">
      <alignment horizontal="left" vertical="top" wrapText="1"/>
    </xf>
    <xf numFmtId="1" fontId="13" fillId="0" borderId="0" xfId="85" applyNumberFormat="1" applyFont="1" applyBorder="1" applyAlignment="1"/>
    <xf numFmtId="1" fontId="13" fillId="0" borderId="0" xfId="85" applyNumberFormat="1" applyFont="1" applyBorder="1"/>
    <xf numFmtId="1" fontId="13" fillId="0" borderId="0" xfId="85" applyNumberFormat="1" applyFont="1"/>
    <xf numFmtId="1" fontId="18" fillId="0" borderId="0" xfId="0" applyNumberFormat="1" applyFont="1" applyAlignment="1">
      <alignment vertical="center" wrapText="1"/>
    </xf>
    <xf numFmtId="1" fontId="61" fillId="29" borderId="13" xfId="0" applyNumberFormat="1" applyFont="1" applyFill="1" applyBorder="1" applyAlignment="1">
      <alignment horizontal="center" vertical="center" wrapText="1"/>
    </xf>
    <xf numFmtId="1" fontId="16" fillId="29" borderId="13" xfId="0" applyNumberFormat="1" applyFont="1" applyFill="1" applyBorder="1" applyAlignment="1">
      <alignment horizontal="center" vertical="center" wrapText="1"/>
    </xf>
    <xf numFmtId="1" fontId="16" fillId="0" borderId="13" xfId="0" applyNumberFormat="1" applyFont="1" applyBorder="1" applyAlignment="1">
      <alignment horizontal="center" wrapText="1"/>
    </xf>
    <xf numFmtId="0" fontId="60" fillId="29" borderId="32" xfId="0" applyFont="1" applyFill="1" applyBorder="1" applyAlignment="1">
      <alignment horizontal="center" vertical="center" wrapText="1"/>
    </xf>
    <xf numFmtId="0" fontId="18" fillId="0" borderId="39" xfId="0" applyFont="1" applyBorder="1" applyAlignment="1">
      <alignment horizontal="center" vertical="center" wrapText="1"/>
    </xf>
    <xf numFmtId="0" fontId="0" fillId="0" borderId="26" xfId="0"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xf numFmtId="0" fontId="13" fillId="0" borderId="0" xfId="0" applyFont="1" applyAlignment="1"/>
    <xf numFmtId="0" fontId="67" fillId="0" borderId="20" xfId="0" applyFont="1" applyFill="1" applyBorder="1" applyAlignment="1">
      <alignment horizontal="right" vertical="center" wrapText="1"/>
    </xf>
    <xf numFmtId="0" fontId="67" fillId="0" borderId="39" xfId="0" applyFont="1" applyFill="1" applyBorder="1" applyAlignment="1">
      <alignment horizontal="center" vertical="center" wrapText="1"/>
    </xf>
    <xf numFmtId="0" fontId="67" fillId="24" borderId="16" xfId="0" applyFont="1" applyFill="1" applyBorder="1" applyAlignment="1">
      <alignment horizontal="left" vertical="center" wrapText="1" indent="5"/>
    </xf>
    <xf numFmtId="0" fontId="19" fillId="0" borderId="35" xfId="0" applyFont="1" applyBorder="1"/>
    <xf numFmtId="0" fontId="19" fillId="0" borderId="33" xfId="0" applyFont="1" applyFill="1" applyBorder="1" applyAlignment="1">
      <alignment vertical="center" wrapText="1"/>
    </xf>
    <xf numFmtId="0" fontId="19" fillId="24" borderId="20" xfId="87" quotePrefix="1" applyFont="1" applyFill="1" applyBorder="1" applyAlignment="1">
      <alignment horizontal="center" vertical="center" wrapText="1"/>
    </xf>
    <xf numFmtId="0" fontId="19" fillId="0" borderId="13" xfId="0" quotePrefix="1" applyFont="1" applyFill="1" applyBorder="1" applyAlignment="1">
      <alignment horizontal="center" vertical="center" wrapText="1"/>
    </xf>
    <xf numFmtId="0" fontId="52" fillId="27" borderId="13" xfId="0" applyFont="1" applyFill="1" applyBorder="1" applyAlignment="1">
      <alignment horizontal="center" vertical="center" wrapText="1"/>
    </xf>
    <xf numFmtId="0" fontId="19" fillId="24" borderId="13" xfId="0" quotePrefix="1" applyFont="1" applyFill="1" applyBorder="1" applyAlignment="1">
      <alignment horizontal="center" vertical="center" wrapText="1"/>
    </xf>
    <xf numFmtId="0" fontId="19" fillId="0" borderId="0" xfId="0" applyFont="1"/>
    <xf numFmtId="0" fontId="67" fillId="0" borderId="36" xfId="0" applyFont="1" applyBorder="1"/>
    <xf numFmtId="0" fontId="67" fillId="0" borderId="33" xfId="0" applyFont="1" applyBorder="1"/>
    <xf numFmtId="0" fontId="67" fillId="0" borderId="40" xfId="0" applyFont="1" applyFill="1" applyBorder="1" applyAlignment="1">
      <alignment horizontal="centerContinuous" vertical="center" wrapText="1"/>
    </xf>
    <xf numFmtId="0" fontId="67" fillId="0" borderId="41" xfId="0" applyFont="1" applyFill="1" applyBorder="1" applyAlignment="1">
      <alignment horizontal="centerContinuous" vertical="center"/>
    </xf>
    <xf numFmtId="0" fontId="67" fillId="0" borderId="42" xfId="0" applyFont="1" applyFill="1" applyBorder="1" applyAlignment="1">
      <alignment horizontal="center" vertical="center" wrapText="1"/>
    </xf>
    <xf numFmtId="0" fontId="67" fillId="0" borderId="0" xfId="0" applyFont="1"/>
    <xf numFmtId="0" fontId="67" fillId="0" borderId="35" xfId="0" applyFont="1" applyBorder="1"/>
    <xf numFmtId="0" fontId="67" fillId="0" borderId="20" xfId="0" applyFont="1" applyFill="1" applyBorder="1" applyAlignment="1">
      <alignment vertical="center" wrapText="1"/>
    </xf>
    <xf numFmtId="0" fontId="67" fillId="0" borderId="29" xfId="0" applyFont="1" applyFill="1" applyBorder="1" applyAlignment="1">
      <alignment horizontal="centerContinuous" vertical="center" wrapText="1"/>
    </xf>
    <xf numFmtId="0" fontId="67" fillId="0" borderId="34" xfId="0" applyFont="1" applyFill="1" applyBorder="1" applyAlignment="1">
      <alignment horizontal="centerContinuous" vertical="center"/>
    </xf>
    <xf numFmtId="0" fontId="67" fillId="0" borderId="12" xfId="0" applyFont="1" applyFill="1" applyBorder="1" applyAlignment="1">
      <alignment horizontal="center" vertical="center" wrapText="1"/>
    </xf>
    <xf numFmtId="0" fontId="67" fillId="0" borderId="0" xfId="0" applyFont="1" applyFill="1" applyBorder="1" applyAlignment="1">
      <alignment horizontal="centerContinuous" vertical="center" wrapText="1"/>
    </xf>
    <xf numFmtId="0" fontId="67" fillId="0" borderId="10" xfId="0" applyFont="1" applyFill="1" applyBorder="1" applyAlignment="1">
      <alignment horizontal="center" vertical="center" wrapText="1"/>
    </xf>
    <xf numFmtId="1" fontId="67" fillId="0" borderId="20" xfId="85" applyNumberFormat="1" applyFont="1" applyFill="1" applyBorder="1" applyAlignment="1">
      <alignment horizontal="left" vertical="center" wrapText="1"/>
    </xf>
    <xf numFmtId="1" fontId="67" fillId="0" borderId="39" xfId="84" applyNumberFormat="1" applyFont="1" applyFill="1" applyBorder="1" applyAlignment="1">
      <alignment horizontal="left" vertical="center" wrapText="1" indent="3"/>
    </xf>
    <xf numFmtId="1" fontId="67" fillId="0" borderId="16" xfId="0" applyNumberFormat="1" applyFont="1" applyFill="1" applyBorder="1" applyAlignment="1">
      <alignment horizontal="left" vertical="center" wrapText="1" indent="3"/>
    </xf>
    <xf numFmtId="1" fontId="67" fillId="0" borderId="20" xfId="0" applyNumberFormat="1" applyFont="1" applyFill="1" applyBorder="1" applyAlignment="1">
      <alignment horizontal="right" vertical="center" wrapText="1"/>
    </xf>
    <xf numFmtId="1" fontId="67" fillId="0" borderId="16" xfId="0" applyNumberFormat="1" applyFont="1" applyFill="1" applyBorder="1" applyAlignment="1">
      <alignment horizontal="center" vertical="center" wrapText="1"/>
    </xf>
    <xf numFmtId="0" fontId="10" fillId="0" borderId="17" xfId="85" applyNumberFormat="1" applyFont="1" applyFill="1" applyBorder="1" applyAlignment="1">
      <alignment horizontal="left" vertical="center" wrapText="1" indent="5"/>
    </xf>
    <xf numFmtId="0" fontId="10" fillId="0" borderId="20" xfId="85" applyNumberFormat="1" applyFont="1" applyFill="1" applyBorder="1" applyAlignment="1">
      <alignment horizontal="left" vertical="center" wrapText="1" indent="4"/>
    </xf>
    <xf numFmtId="0" fontId="10" fillId="0" borderId="20" xfId="85" applyNumberFormat="1" applyFont="1" applyFill="1" applyBorder="1" applyAlignment="1">
      <alignment horizontal="left" vertical="center" wrapText="1" indent="3"/>
    </xf>
    <xf numFmtId="0" fontId="10" fillId="0" borderId="34" xfId="84" applyNumberFormat="1" applyFont="1" applyFill="1" applyBorder="1" applyAlignment="1">
      <alignment horizontal="left" vertical="center" wrapText="1" indent="5"/>
    </xf>
    <xf numFmtId="0" fontId="10" fillId="26" borderId="20" xfId="84" applyNumberFormat="1" applyFont="1" applyFill="1" applyBorder="1" applyAlignment="1">
      <alignment horizontal="center" vertical="center" wrapText="1"/>
    </xf>
    <xf numFmtId="0" fontId="10" fillId="0" borderId="20" xfId="84" applyNumberFormat="1" applyFont="1" applyFill="1" applyBorder="1" applyAlignment="1">
      <alignment horizontal="center" vertical="center" wrapText="1"/>
    </xf>
    <xf numFmtId="0" fontId="20" fillId="0" borderId="20" xfId="84" applyNumberFormat="1" applyFont="1" applyFill="1" applyBorder="1" applyAlignment="1">
      <alignment horizontal="right" vertical="center" wrapText="1"/>
    </xf>
    <xf numFmtId="0" fontId="51" fillId="27" borderId="20" xfId="84" applyNumberFormat="1" applyFont="1" applyFill="1" applyBorder="1" applyAlignment="1">
      <alignment horizontal="right" vertical="center" wrapText="1"/>
    </xf>
    <xf numFmtId="0" fontId="107" fillId="31" borderId="20" xfId="84" applyNumberFormat="1" applyFont="1" applyFill="1" applyBorder="1" applyAlignment="1">
      <alignment horizontal="center" vertical="center" wrapText="1"/>
    </xf>
    <xf numFmtId="0" fontId="20" fillId="26" borderId="20" xfId="84" applyNumberFormat="1" applyFont="1" applyFill="1" applyBorder="1" applyAlignment="1">
      <alignment horizontal="center" vertical="center" wrapText="1"/>
    </xf>
    <xf numFmtId="0" fontId="10" fillId="0" borderId="24" xfId="84" applyNumberFormat="1" applyFont="1" applyFill="1" applyBorder="1" applyAlignment="1">
      <alignment horizontal="center" vertical="center" wrapText="1"/>
    </xf>
    <xf numFmtId="0" fontId="8" fillId="0" borderId="29" xfId="88" applyFont="1" applyFill="1" applyBorder="1" applyAlignment="1">
      <alignment horizontal="left" indent="1"/>
    </xf>
    <xf numFmtId="9" fontId="96" fillId="24" borderId="19" xfId="79" applyNumberFormat="1" applyFont="1" applyFill="1" applyBorder="1" applyAlignment="1">
      <alignment horizontal="left" vertical="center" wrapText="1"/>
    </xf>
    <xf numFmtId="0" fontId="19" fillId="0" borderId="14" xfId="79" applyFont="1" applyFill="1" applyBorder="1" applyAlignment="1">
      <alignment horizontal="center" vertical="center" wrapText="1"/>
    </xf>
    <xf numFmtId="0" fontId="18" fillId="0" borderId="12" xfId="87" applyNumberFormat="1" applyFont="1" applyBorder="1" applyAlignment="1">
      <alignment horizontal="right" vertical="center" wrapText="1" indent="3"/>
    </xf>
    <xf numFmtId="0" fontId="9" fillId="26" borderId="10" xfId="85" applyNumberFormat="1" applyFont="1" applyFill="1" applyBorder="1" applyAlignment="1">
      <alignment horizontal="center" vertical="center" wrapText="1"/>
    </xf>
    <xf numFmtId="0" fontId="9" fillId="24" borderId="19" xfId="85" applyNumberFormat="1" applyFont="1" applyFill="1" applyBorder="1" applyAlignment="1">
      <alignment horizontal="center" vertical="center"/>
    </xf>
    <xf numFmtId="0" fontId="9" fillId="24" borderId="20" xfId="85" applyNumberFormat="1" applyFont="1" applyFill="1" applyBorder="1" applyAlignment="1">
      <alignment horizontal="center" vertical="center"/>
    </xf>
    <xf numFmtId="0" fontId="9" fillId="24" borderId="10" xfId="85" applyNumberFormat="1" applyFont="1" applyFill="1" applyBorder="1" applyAlignment="1">
      <alignment horizontal="center" vertical="center" wrapText="1"/>
    </xf>
    <xf numFmtId="0" fontId="127" fillId="24" borderId="13" xfId="85" applyNumberFormat="1" applyFont="1" applyFill="1" applyBorder="1" applyAlignment="1">
      <alignment textRotation="180" wrapText="1"/>
    </xf>
    <xf numFmtId="1" fontId="20" fillId="24" borderId="17" xfId="85" applyNumberFormat="1" applyFont="1" applyFill="1" applyBorder="1" applyAlignment="1">
      <alignment horizontal="right" vertical="center" wrapText="1"/>
    </xf>
    <xf numFmtId="1" fontId="20" fillId="24" borderId="20" xfId="85" applyNumberFormat="1" applyFont="1" applyFill="1" applyBorder="1" applyAlignment="1">
      <alignment horizontal="left" vertical="top" wrapText="1"/>
    </xf>
    <xf numFmtId="1" fontId="67" fillId="0" borderId="47" xfId="0" applyNumberFormat="1" applyFont="1" applyFill="1" applyBorder="1" applyAlignment="1">
      <alignment horizontal="center" vertical="center" wrapText="1"/>
    </xf>
    <xf numFmtId="0" fontId="8" fillId="0" borderId="14" xfId="88" quotePrefix="1" applyFont="1" applyFill="1" applyBorder="1" applyAlignment="1">
      <alignment horizontal="left"/>
    </xf>
    <xf numFmtId="0" fontId="8" fillId="0" borderId="12" xfId="88" quotePrefix="1" applyFont="1" applyFill="1" applyBorder="1" applyAlignment="1">
      <alignment horizontal="left"/>
    </xf>
    <xf numFmtId="0" fontId="8" fillId="0" borderId="10" xfId="88" quotePrefix="1" applyFont="1" applyFill="1" applyBorder="1" applyAlignment="1">
      <alignment horizontal="left"/>
    </xf>
    <xf numFmtId="0" fontId="19" fillId="24" borderId="14" xfId="82" applyNumberFormat="1" applyFont="1" applyFill="1" applyBorder="1" applyAlignment="1">
      <alignment horizontal="center" vertical="center" wrapText="1"/>
    </xf>
    <xf numFmtId="0" fontId="81" fillId="0" borderId="32" xfId="96" applyFont="1" applyBorder="1" applyAlignment="1">
      <alignment horizontal="center" vertical="center"/>
    </xf>
    <xf numFmtId="0" fontId="133" fillId="0" borderId="0" xfId="0" applyFont="1" applyBorder="1" applyAlignment="1"/>
    <xf numFmtId="0" fontId="62" fillId="0" borderId="0" xfId="78" applyFont="1" applyAlignment="1">
      <alignment wrapText="1"/>
    </xf>
    <xf numFmtId="0" fontId="10" fillId="24" borderId="39" xfId="85" applyNumberFormat="1" applyFont="1" applyFill="1" applyBorder="1" applyAlignment="1">
      <alignment horizontal="left" vertical="center" wrapText="1"/>
    </xf>
    <xf numFmtId="0" fontId="10" fillId="24" borderId="43" xfId="85" applyNumberFormat="1" applyFont="1" applyFill="1" applyBorder="1" applyAlignment="1">
      <alignment horizontal="left" vertical="center" wrapText="1"/>
    </xf>
    <xf numFmtId="0" fontId="9" fillId="0" borderId="51" xfId="85" applyFont="1" applyFill="1" applyBorder="1" applyAlignment="1">
      <alignment horizontal="center" vertical="center" wrapText="1"/>
    </xf>
    <xf numFmtId="0" fontId="0" fillId="0" borderId="33" xfId="0" applyBorder="1"/>
    <xf numFmtId="0" fontId="9" fillId="26" borderId="32" xfId="79" applyFont="1" applyFill="1" applyBorder="1" applyAlignment="1">
      <alignment horizontal="center" vertical="center" wrapText="1"/>
    </xf>
    <xf numFmtId="0" fontId="9" fillId="26" borderId="26" xfId="79" applyFont="1" applyFill="1" applyBorder="1" applyAlignment="1">
      <alignment horizontal="center" vertical="center" wrapText="1"/>
    </xf>
    <xf numFmtId="0" fontId="10" fillId="26" borderId="39" xfId="85" applyNumberFormat="1" applyFont="1" applyFill="1" applyBorder="1" applyAlignment="1">
      <alignment horizontal="left" vertical="center" wrapText="1"/>
    </xf>
    <xf numFmtId="0" fontId="21" fillId="0" borderId="39" xfId="95" applyNumberFormat="1" applyBorder="1" applyAlignment="1">
      <alignment vertical="center" wrapText="1"/>
    </xf>
    <xf numFmtId="0" fontId="21" fillId="0" borderId="26" xfId="95" applyNumberFormat="1" applyBorder="1" applyAlignment="1">
      <alignment vertical="center" wrapText="1"/>
    </xf>
    <xf numFmtId="0" fontId="9" fillId="24" borderId="14" xfId="85" applyNumberFormat="1" applyFont="1" applyFill="1" applyBorder="1" applyAlignment="1">
      <alignment horizontal="center" vertical="center" wrapText="1"/>
    </xf>
    <xf numFmtId="0" fontId="9" fillId="24" borderId="12" xfId="85" applyNumberFormat="1" applyFont="1" applyFill="1" applyBorder="1" applyAlignment="1">
      <alignment horizontal="center" vertical="center" wrapText="1"/>
    </xf>
    <xf numFmtId="0" fontId="9" fillId="26" borderId="55" xfId="85" applyFont="1" applyFill="1" applyBorder="1" applyAlignment="1">
      <alignment horizontal="center" vertical="center" wrapText="1"/>
    </xf>
    <xf numFmtId="0" fontId="9" fillId="26" borderId="21" xfId="85" applyFont="1" applyFill="1" applyBorder="1" applyAlignment="1">
      <alignment horizontal="center" vertical="center" wrapText="1"/>
    </xf>
    <xf numFmtId="0" fontId="9" fillId="26" borderId="31" xfId="85" applyFont="1" applyFill="1" applyBorder="1" applyAlignment="1">
      <alignment horizontal="center" vertical="center" wrapText="1"/>
    </xf>
    <xf numFmtId="0" fontId="9" fillId="0" borderId="54" xfId="79" applyFont="1" applyFill="1" applyBorder="1" applyAlignment="1">
      <alignment horizontal="center" vertical="center" wrapText="1"/>
    </xf>
    <xf numFmtId="0" fontId="9" fillId="0" borderId="12" xfId="79" applyFont="1" applyFill="1" applyBorder="1" applyAlignment="1">
      <alignment horizontal="center" vertical="center" wrapText="1"/>
    </xf>
    <xf numFmtId="0" fontId="9" fillId="26" borderId="54" xfId="79" applyFont="1" applyFill="1" applyBorder="1" applyAlignment="1">
      <alignment horizontal="center" vertical="center" wrapText="1"/>
    </xf>
    <xf numFmtId="0" fontId="9" fillId="26" borderId="12" xfId="79" applyFont="1" applyFill="1" applyBorder="1" applyAlignment="1">
      <alignment horizontal="center" vertical="center" wrapText="1"/>
    </xf>
    <xf numFmtId="0" fontId="9" fillId="26" borderId="10" xfId="79" applyFont="1" applyFill="1" applyBorder="1" applyAlignment="1">
      <alignment horizontal="center" vertical="center" wrapText="1"/>
    </xf>
    <xf numFmtId="0" fontId="9" fillId="24" borderId="10" xfId="85" applyNumberFormat="1" applyFont="1" applyFill="1" applyBorder="1" applyAlignment="1">
      <alignment horizontal="center" vertical="center" wrapText="1"/>
    </xf>
    <xf numFmtId="0" fontId="9" fillId="26" borderId="15" xfId="79" applyFont="1" applyFill="1" applyBorder="1" applyAlignment="1">
      <alignment horizontal="center" vertical="center" wrapText="1"/>
    </xf>
    <xf numFmtId="0" fontId="9" fillId="26" borderId="19" xfId="79" applyFont="1" applyFill="1" applyBorder="1" applyAlignment="1">
      <alignment horizontal="center" vertical="center" wrapText="1"/>
    </xf>
    <xf numFmtId="0" fontId="126" fillId="27" borderId="14" xfId="0" applyFont="1" applyFill="1" applyBorder="1" applyAlignment="1">
      <alignment horizontal="center" vertical="center" wrapText="1"/>
    </xf>
    <xf numFmtId="0" fontId="126" fillId="27" borderId="10" xfId="0" applyFont="1" applyFill="1" applyBorder="1" applyAlignment="1">
      <alignment horizontal="center" vertical="center" wrapText="1"/>
    </xf>
    <xf numFmtId="0" fontId="9" fillId="24" borderId="14" xfId="85" applyFont="1" applyFill="1" applyBorder="1" applyAlignment="1">
      <alignment horizontal="center" vertical="center" wrapText="1"/>
    </xf>
    <xf numFmtId="0" fontId="9" fillId="24" borderId="12" xfId="85" applyFont="1" applyFill="1" applyBorder="1" applyAlignment="1">
      <alignment horizontal="center" vertical="center" wrapText="1"/>
    </xf>
    <xf numFmtId="0" fontId="9" fillId="24" borderId="10" xfId="85" applyFont="1" applyFill="1" applyBorder="1" applyAlignment="1">
      <alignment horizontal="center" vertical="center" wrapText="1"/>
    </xf>
    <xf numFmtId="0" fontId="9" fillId="26" borderId="40" xfId="85" applyFont="1" applyFill="1" applyBorder="1" applyAlignment="1">
      <alignment horizontal="center" vertical="center" wrapText="1"/>
    </xf>
    <xf numFmtId="0" fontId="9" fillId="26" borderId="32" xfId="85" applyFont="1" applyFill="1" applyBorder="1" applyAlignment="1">
      <alignment horizontal="center" vertical="center" wrapText="1"/>
    </xf>
    <xf numFmtId="0" fontId="9" fillId="26" borderId="14" xfId="85" applyFont="1" applyFill="1" applyBorder="1" applyAlignment="1">
      <alignment horizontal="center" vertical="center" wrapText="1"/>
    </xf>
    <xf numFmtId="0" fontId="54" fillId="0" borderId="0" xfId="79" applyNumberFormat="1" applyFont="1" applyBorder="1" applyAlignment="1">
      <alignment horizontal="left" vertical="center" wrapText="1"/>
    </xf>
    <xf numFmtId="0" fontId="9" fillId="0" borderId="14" xfId="79" applyFont="1" applyFill="1" applyBorder="1" applyAlignment="1">
      <alignment horizontal="center" vertical="center" wrapText="1"/>
    </xf>
    <xf numFmtId="0" fontId="9" fillId="26" borderId="14" xfId="79"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24" borderId="14"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24" borderId="10" xfId="0" applyFont="1" applyFill="1" applyBorder="1" applyAlignment="1">
      <alignment horizontal="center" vertical="center" wrapText="1"/>
    </xf>
    <xf numFmtId="0" fontId="126" fillId="27" borderId="12" xfId="0" applyFont="1" applyFill="1" applyBorder="1" applyAlignment="1">
      <alignment horizontal="center" vertical="center" wrapText="1"/>
    </xf>
    <xf numFmtId="0" fontId="126" fillId="27" borderId="14" xfId="84" applyFont="1" applyFill="1" applyBorder="1" applyAlignment="1">
      <alignment horizontal="center" vertical="center" wrapText="1"/>
    </xf>
    <xf numFmtId="0" fontId="126" fillId="27" borderId="12" xfId="84" applyFont="1" applyFill="1" applyBorder="1" applyAlignment="1">
      <alignment horizontal="center" vertical="center" wrapText="1"/>
    </xf>
    <xf numFmtId="0" fontId="126" fillId="27" borderId="10" xfId="84"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26" borderId="39" xfId="79" applyFont="1" applyFill="1" applyBorder="1" applyAlignment="1">
      <alignment horizontal="center" vertical="center" wrapText="1"/>
    </xf>
    <xf numFmtId="0" fontId="9" fillId="26" borderId="40" xfId="79" applyFont="1" applyFill="1" applyBorder="1" applyAlignment="1">
      <alignment horizontal="center" vertical="center" wrapText="1"/>
    </xf>
    <xf numFmtId="0" fontId="9" fillId="26" borderId="41" xfId="79" applyFont="1" applyFill="1" applyBorder="1" applyAlignment="1">
      <alignment horizontal="center" vertical="center" wrapText="1"/>
    </xf>
    <xf numFmtId="0" fontId="9" fillId="26" borderId="52" xfId="79" applyFont="1" applyFill="1" applyBorder="1" applyAlignment="1">
      <alignment horizontal="center" vertical="center" wrapText="1"/>
    </xf>
    <xf numFmtId="0" fontId="9" fillId="24" borderId="14" xfId="85" applyNumberFormat="1" applyFont="1" applyFill="1" applyBorder="1" applyAlignment="1">
      <alignment horizontal="center" vertical="center" textRotation="180" wrapText="1"/>
    </xf>
    <xf numFmtId="0" fontId="9" fillId="24" borderId="12" xfId="85" applyNumberFormat="1" applyFont="1" applyFill="1" applyBorder="1" applyAlignment="1">
      <alignment horizontal="center" vertical="center" textRotation="180" wrapText="1"/>
    </xf>
    <xf numFmtId="0" fontId="9" fillId="24" borderId="10" xfId="85" applyNumberFormat="1" applyFont="1" applyFill="1" applyBorder="1" applyAlignment="1">
      <alignment horizontal="center" vertical="center" textRotation="180" wrapText="1"/>
    </xf>
    <xf numFmtId="0" fontId="9" fillId="24" borderId="15" xfId="85" applyNumberFormat="1" applyFont="1" applyFill="1" applyBorder="1" applyAlignment="1">
      <alignment horizontal="center" vertical="center"/>
    </xf>
    <xf numFmtId="0" fontId="9" fillId="24" borderId="17" xfId="85" applyNumberFormat="1" applyFont="1" applyFill="1" applyBorder="1" applyAlignment="1">
      <alignment horizontal="center" vertical="center"/>
    </xf>
    <xf numFmtId="0" fontId="10" fillId="0" borderId="32" xfId="85" applyNumberFormat="1" applyFont="1" applyFill="1" applyBorder="1" applyAlignment="1">
      <alignment horizontal="left" vertical="center"/>
    </xf>
    <xf numFmtId="0" fontId="10" fillId="0" borderId="39" xfId="85" applyNumberFormat="1" applyFont="1" applyFill="1" applyBorder="1" applyAlignment="1">
      <alignment horizontal="left" vertical="center"/>
    </xf>
    <xf numFmtId="0" fontId="10" fillId="0" borderId="43" xfId="85" applyNumberFormat="1" applyFont="1" applyFill="1" applyBorder="1" applyAlignment="1">
      <alignment horizontal="left" vertical="center"/>
    </xf>
    <xf numFmtId="0" fontId="9" fillId="26" borderId="54" xfId="85" applyFont="1" applyFill="1" applyBorder="1" applyAlignment="1">
      <alignment horizontal="center" vertical="center" wrapText="1"/>
    </xf>
    <xf numFmtId="0" fontId="9" fillId="26" borderId="12" xfId="85" applyFont="1" applyFill="1" applyBorder="1" applyAlignment="1">
      <alignment horizontal="center" vertical="center" wrapText="1"/>
    </xf>
    <xf numFmtId="0" fontId="9" fillId="26" borderId="10" xfId="85" applyFont="1" applyFill="1" applyBorder="1" applyAlignment="1">
      <alignment horizontal="center" vertical="center" wrapText="1"/>
    </xf>
    <xf numFmtId="0" fontId="9" fillId="24" borderId="40" xfId="85" applyFont="1" applyFill="1" applyBorder="1" applyAlignment="1">
      <alignment horizontal="center" vertical="center" wrapText="1"/>
    </xf>
    <xf numFmtId="0" fontId="9" fillId="24" borderId="41" xfId="85" applyFont="1" applyFill="1" applyBorder="1" applyAlignment="1">
      <alignment horizontal="center" vertical="center" wrapText="1"/>
    </xf>
    <xf numFmtId="0" fontId="9" fillId="26" borderId="15" xfId="85" applyFont="1" applyFill="1" applyBorder="1" applyAlignment="1">
      <alignment horizontal="center" vertical="center" wrapText="1"/>
    </xf>
    <xf numFmtId="0" fontId="9" fillId="26" borderId="16" xfId="85" applyFont="1" applyFill="1" applyBorder="1" applyAlignment="1">
      <alignment horizontal="center" vertical="center" wrapText="1"/>
    </xf>
    <xf numFmtId="0" fontId="9" fillId="26" borderId="17" xfId="85" applyFont="1" applyFill="1" applyBorder="1" applyAlignment="1">
      <alignment horizontal="center" vertical="center" wrapText="1"/>
    </xf>
    <xf numFmtId="0" fontId="9" fillId="26" borderId="29" xfId="85" applyFont="1" applyFill="1" applyBorder="1" applyAlignment="1">
      <alignment horizontal="center" vertical="center" wrapText="1"/>
    </xf>
    <xf numFmtId="0" fontId="9" fillId="26" borderId="34" xfId="85" applyFont="1" applyFill="1" applyBorder="1" applyAlignment="1">
      <alignment horizontal="center" vertical="center" wrapText="1"/>
    </xf>
    <xf numFmtId="0" fontId="9" fillId="26" borderId="30" xfId="85" applyFont="1" applyFill="1" applyBorder="1" applyAlignment="1">
      <alignment horizontal="center" vertical="center" wrapText="1"/>
    </xf>
    <xf numFmtId="0" fontId="9" fillId="26" borderId="32" xfId="85" applyNumberFormat="1" applyFont="1" applyFill="1" applyBorder="1" applyAlignment="1">
      <alignment horizontal="center" vertical="center" wrapText="1"/>
    </xf>
    <xf numFmtId="0" fontId="9" fillId="26" borderId="13" xfId="85" applyNumberFormat="1" applyFont="1" applyFill="1" applyBorder="1" applyAlignment="1">
      <alignment horizontal="center" vertical="center" wrapText="1"/>
    </xf>
    <xf numFmtId="0" fontId="10" fillId="0" borderId="34" xfId="85" applyNumberFormat="1" applyFont="1" applyFill="1" applyBorder="1" applyAlignment="1">
      <alignment horizontal="left" vertical="center" wrapText="1"/>
    </xf>
    <xf numFmtId="0" fontId="10" fillId="0" borderId="53" xfId="85" applyNumberFormat="1" applyFont="1" applyFill="1" applyBorder="1" applyAlignment="1">
      <alignment horizontal="left" vertical="center" wrapText="1"/>
    </xf>
    <xf numFmtId="0" fontId="9" fillId="26" borderId="14" xfId="0" applyFont="1" applyFill="1" applyBorder="1" applyAlignment="1">
      <alignment horizontal="center" vertical="center" wrapText="1"/>
    </xf>
    <xf numFmtId="0" fontId="9" fillId="26" borderId="12" xfId="0" applyFont="1" applyFill="1" applyBorder="1" applyAlignment="1">
      <alignment horizontal="center" vertical="center" wrapText="1"/>
    </xf>
    <xf numFmtId="0" fontId="9" fillId="26" borderId="10" xfId="0" applyFont="1" applyFill="1" applyBorder="1" applyAlignment="1">
      <alignment horizontal="center" vertical="center" wrapText="1"/>
    </xf>
    <xf numFmtId="1" fontId="10" fillId="26" borderId="34" xfId="85" applyNumberFormat="1" applyFont="1" applyFill="1" applyBorder="1" applyAlignment="1">
      <alignment horizontal="center" vertical="center" wrapText="1"/>
    </xf>
    <xf numFmtId="1" fontId="10" fillId="26" borderId="30" xfId="85" applyNumberFormat="1" applyFont="1" applyFill="1" applyBorder="1" applyAlignment="1">
      <alignment horizontal="center" vertical="center" wrapText="1"/>
    </xf>
    <xf numFmtId="0" fontId="7" fillId="0" borderId="32" xfId="84" applyFont="1" applyFill="1" applyBorder="1" applyAlignment="1">
      <alignment horizontal="left" wrapText="1"/>
    </xf>
    <xf numFmtId="0" fontId="7" fillId="0" borderId="26" xfId="84" applyFont="1" applyFill="1" applyBorder="1" applyAlignment="1">
      <alignment horizontal="left" wrapText="1"/>
    </xf>
    <xf numFmtId="0" fontId="9" fillId="0" borderId="33" xfId="85" applyFont="1" applyFill="1" applyBorder="1" applyAlignment="1">
      <alignment horizontal="center" vertical="center" wrapText="1"/>
    </xf>
    <xf numFmtId="0" fontId="64" fillId="0" borderId="12" xfId="79" applyFont="1" applyBorder="1"/>
    <xf numFmtId="0" fontId="64" fillId="0" borderId="10" xfId="79" applyFont="1" applyBorder="1"/>
    <xf numFmtId="0" fontId="54" fillId="0" borderId="0" xfId="95" applyNumberFormat="1" applyFont="1" applyBorder="1" applyAlignment="1">
      <alignment horizontal="left" vertical="center" wrapText="1"/>
    </xf>
    <xf numFmtId="0" fontId="9" fillId="26" borderId="57" xfId="85" applyFont="1" applyFill="1" applyBorder="1" applyAlignment="1">
      <alignment horizontal="center" vertical="center" wrapText="1"/>
    </xf>
    <xf numFmtId="0" fontId="9" fillId="26" borderId="33" xfId="85" applyFont="1" applyFill="1" applyBorder="1" applyAlignment="1">
      <alignment horizontal="center" vertical="center" wrapText="1"/>
    </xf>
    <xf numFmtId="0" fontId="9" fillId="26" borderId="40" xfId="0" applyFont="1" applyFill="1" applyBorder="1" applyAlignment="1">
      <alignment horizontal="center" vertical="center" wrapText="1"/>
    </xf>
    <xf numFmtId="0" fontId="9" fillId="26" borderId="41" xfId="0" applyFont="1" applyFill="1" applyBorder="1" applyAlignment="1">
      <alignment horizontal="center" vertical="center" wrapText="1"/>
    </xf>
    <xf numFmtId="0" fontId="9" fillId="26" borderId="52" xfId="0" applyFont="1" applyFill="1" applyBorder="1" applyAlignment="1">
      <alignment horizontal="center" vertical="center" wrapText="1"/>
    </xf>
    <xf numFmtId="1" fontId="3" fillId="26" borderId="0" xfId="85" quotePrefix="1" applyNumberFormat="1" applyFont="1" applyFill="1" applyBorder="1" applyAlignment="1">
      <alignment horizontal="left" vertical="center" wrapText="1"/>
    </xf>
    <xf numFmtId="0" fontId="0" fillId="0" borderId="0" xfId="0" applyAlignment="1">
      <alignment wrapText="1"/>
    </xf>
    <xf numFmtId="0" fontId="67" fillId="0" borderId="51" xfId="0" applyFont="1" applyFill="1" applyBorder="1" applyAlignment="1">
      <alignment horizontal="center" vertical="center" wrapText="1"/>
    </xf>
    <xf numFmtId="0" fontId="67" fillId="0" borderId="57"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0" xfId="0" applyFont="1" applyAlignment="1">
      <alignment horizontal="center" vertical="center" wrapText="1"/>
    </xf>
    <xf numFmtId="0" fontId="67" fillId="0" borderId="20" xfId="0" applyFont="1" applyBorder="1" applyAlignment="1">
      <alignment horizontal="center" vertical="center" wrapText="1"/>
    </xf>
    <xf numFmtId="0" fontId="67" fillId="0" borderId="14"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40" xfId="0" applyFont="1" applyFill="1" applyBorder="1" applyAlignment="1">
      <alignment horizontal="center" vertical="center" wrapText="1"/>
    </xf>
    <xf numFmtId="0" fontId="67" fillId="0" borderId="41" xfId="0" applyFont="1" applyFill="1" applyBorder="1" applyAlignment="1">
      <alignment horizontal="center" vertical="center" wrapText="1"/>
    </xf>
    <xf numFmtId="0" fontId="67" fillId="0" borderId="56" xfId="0" applyFont="1" applyFill="1" applyBorder="1" applyAlignment="1">
      <alignment horizontal="center" vertical="center" wrapText="1"/>
    </xf>
    <xf numFmtId="0" fontId="67" fillId="24" borderId="14" xfId="0" applyFont="1" applyFill="1" applyBorder="1" applyAlignment="1">
      <alignment horizontal="center" vertical="center" wrapText="1"/>
    </xf>
    <xf numFmtId="0" fontId="67" fillId="24" borderId="12" xfId="0" applyFont="1" applyFill="1" applyBorder="1" applyAlignment="1">
      <alignment horizontal="center" vertical="center" wrapText="1"/>
    </xf>
    <xf numFmtId="0" fontId="67" fillId="24" borderId="10" xfId="0" applyFont="1" applyFill="1" applyBorder="1" applyAlignment="1">
      <alignment horizontal="center" vertical="center" wrapText="1"/>
    </xf>
    <xf numFmtId="0" fontId="67" fillId="0" borderId="54"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29" xfId="0" applyFont="1" applyFill="1" applyBorder="1" applyAlignment="1">
      <alignment horizontal="center" vertical="center" wrapText="1"/>
    </xf>
    <xf numFmtId="0" fontId="67" fillId="0" borderId="39" xfId="87" applyFont="1" applyFill="1" applyBorder="1" applyAlignment="1">
      <alignment horizontal="left" vertical="center" wrapText="1"/>
    </xf>
    <xf numFmtId="0" fontId="67" fillId="0" borderId="43" xfId="87" applyFont="1" applyFill="1" applyBorder="1" applyAlignment="1">
      <alignment horizontal="left" vertical="center" wrapText="1"/>
    </xf>
    <xf numFmtId="0" fontId="67" fillId="24" borderId="54"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32" xfId="0" applyFont="1" applyFill="1" applyBorder="1" applyAlignment="1">
      <alignment horizontal="center" vertical="center" wrapText="1"/>
    </xf>
    <xf numFmtId="0" fontId="67" fillId="0" borderId="26" xfId="0" applyFont="1" applyFill="1" applyBorder="1"/>
    <xf numFmtId="0" fontId="67" fillId="0" borderId="39"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132" fillId="27" borderId="14" xfId="0" applyFont="1" applyFill="1" applyBorder="1" applyAlignment="1">
      <alignment horizontal="center" vertical="center" wrapText="1"/>
    </xf>
    <xf numFmtId="0" fontId="132" fillId="27" borderId="12" xfId="0" applyFont="1" applyFill="1" applyBorder="1" applyAlignment="1">
      <alignment horizontal="center" vertical="center" wrapText="1"/>
    </xf>
    <xf numFmtId="0" fontId="132" fillId="27" borderId="10"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75" fillId="0" borderId="0" xfId="0" applyFont="1" applyFill="1" applyBorder="1" applyAlignment="1">
      <alignment vertical="center" wrapText="1"/>
    </xf>
    <xf numFmtId="0" fontId="15" fillId="0" borderId="20" xfId="0" applyFont="1" applyFill="1" applyBorder="1" applyAlignment="1">
      <alignment horizontal="center" vertical="center" textRotation="180"/>
    </xf>
    <xf numFmtId="0" fontId="15" fillId="0" borderId="30" xfId="0" applyFont="1" applyFill="1" applyBorder="1" applyAlignment="1">
      <alignment horizontal="center" vertical="center" textRotation="180"/>
    </xf>
    <xf numFmtId="0" fontId="74" fillId="0" borderId="0" xfId="0" applyFont="1" applyFill="1" applyBorder="1" applyAlignment="1">
      <alignment vertical="center" wrapText="1"/>
    </xf>
    <xf numFmtId="0" fontId="67" fillId="0" borderId="33" xfId="0" applyFont="1" applyFill="1" applyBorder="1" applyAlignment="1">
      <alignment horizontal="center" vertical="center" wrapText="1"/>
    </xf>
    <xf numFmtId="0" fontId="131" fillId="0" borderId="12" xfId="0" applyFont="1" applyFill="1" applyBorder="1" applyAlignment="1">
      <alignment horizontal="center" vertical="center" wrapText="1"/>
    </xf>
    <xf numFmtId="0" fontId="131" fillId="0" borderId="10" xfId="0" applyFont="1" applyFill="1" applyBorder="1" applyAlignment="1">
      <alignment horizontal="center" vertical="center" wrapText="1"/>
    </xf>
    <xf numFmtId="0" fontId="67" fillId="0" borderId="26" xfId="0" applyFont="1" applyFill="1" applyBorder="1" applyAlignment="1">
      <alignment horizontal="center" vertical="center" wrapText="1"/>
    </xf>
    <xf numFmtId="0" fontId="60" fillId="29" borderId="32" xfId="0" applyFont="1" applyFill="1" applyBorder="1" applyAlignment="1">
      <alignment horizontal="center" vertical="center"/>
    </xf>
    <xf numFmtId="0" fontId="60" fillId="29" borderId="39" xfId="0" quotePrefix="1" applyFont="1" applyFill="1" applyBorder="1" applyAlignment="1">
      <alignment horizontal="center" vertical="center"/>
    </xf>
    <xf numFmtId="0" fontId="60" fillId="29" borderId="26" xfId="0" quotePrefix="1" applyFont="1" applyFill="1" applyBorder="1" applyAlignment="1">
      <alignment horizontal="center" vertical="center"/>
    </xf>
    <xf numFmtId="0" fontId="18" fillId="0" borderId="14"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60" fillId="29" borderId="39" xfId="0" applyFont="1" applyFill="1" applyBorder="1" applyAlignment="1">
      <alignment horizontal="center" vertical="center"/>
    </xf>
    <xf numFmtId="0" fontId="60" fillId="29" borderId="26" xfId="0" applyFont="1" applyFill="1" applyBorder="1" applyAlignment="1">
      <alignment horizontal="center" vertical="center"/>
    </xf>
    <xf numFmtId="0" fontId="13" fillId="0" borderId="0" xfId="87" applyFont="1" applyFill="1" applyBorder="1" applyAlignment="1">
      <alignment horizontal="center" wrapText="1"/>
    </xf>
    <xf numFmtId="0" fontId="8" fillId="0" borderId="14" xfId="87" applyFont="1" applyFill="1" applyBorder="1" applyAlignment="1">
      <alignment horizontal="center" vertical="center" wrapText="1"/>
    </xf>
    <xf numFmtId="0" fontId="8" fillId="0" borderId="10" xfId="87" applyFont="1" applyFill="1" applyBorder="1" applyAlignment="1">
      <alignment horizontal="center" vertical="center" wrapText="1"/>
    </xf>
    <xf numFmtId="0" fontId="8" fillId="0" borderId="14" xfId="96" applyFont="1" applyFill="1" applyBorder="1" applyAlignment="1">
      <alignment horizontal="center" vertical="center" wrapText="1"/>
    </xf>
    <xf numFmtId="0" fontId="8" fillId="0" borderId="12" xfId="96" applyFont="1" applyFill="1" applyBorder="1" applyAlignment="1">
      <alignment horizontal="center" vertical="center" wrapText="1"/>
    </xf>
    <xf numFmtId="0" fontId="8" fillId="0" borderId="10" xfId="96" applyFont="1" applyFill="1" applyBorder="1" applyAlignment="1">
      <alignment horizontal="center" vertical="center" wrapText="1"/>
    </xf>
    <xf numFmtId="0" fontId="84" fillId="27" borderId="15" xfId="96" applyFont="1" applyFill="1" applyBorder="1" applyAlignment="1">
      <alignment horizontal="center" vertical="center" wrapText="1"/>
    </xf>
    <xf numFmtId="0" fontId="84" fillId="27" borderId="19" xfId="96" applyFont="1" applyFill="1" applyBorder="1" applyAlignment="1">
      <alignment horizontal="center" vertical="center" wrapText="1"/>
    </xf>
    <xf numFmtId="0" fontId="84" fillId="27" borderId="12" xfId="96" applyFont="1" applyFill="1" applyBorder="1" applyAlignment="1">
      <alignment horizontal="center" vertical="center" wrapText="1"/>
    </xf>
    <xf numFmtId="0" fontId="84" fillId="27" borderId="10" xfId="96" applyFont="1" applyFill="1" applyBorder="1" applyAlignment="1">
      <alignment horizontal="center" vertical="center" wrapText="1"/>
    </xf>
    <xf numFmtId="0" fontId="8" fillId="0" borderId="15" xfId="96" applyFont="1" applyFill="1" applyBorder="1" applyAlignment="1">
      <alignment horizontal="center" vertical="center" wrapText="1"/>
    </xf>
    <xf numFmtId="0" fontId="8" fillId="0" borderId="19" xfId="96" applyFont="1" applyFill="1" applyBorder="1" applyAlignment="1">
      <alignment horizontal="center" vertical="center" wrapText="1"/>
    </xf>
    <xf numFmtId="0" fontId="8" fillId="0" borderId="32" xfId="96" applyFont="1" applyFill="1" applyBorder="1" applyAlignment="1">
      <alignment horizontal="center" vertical="center" wrapText="1"/>
    </xf>
    <xf numFmtId="0" fontId="8" fillId="0" borderId="26" xfId="96" applyFont="1" applyFill="1" applyBorder="1" applyAlignment="1">
      <alignment horizontal="center" vertical="center" wrapText="1"/>
    </xf>
    <xf numFmtId="0" fontId="8" fillId="0" borderId="12" xfId="87" applyFont="1" applyFill="1" applyBorder="1" applyAlignment="1">
      <alignment horizontal="center" vertical="center" wrapText="1"/>
    </xf>
    <xf numFmtId="0" fontId="60" fillId="0" borderId="32" xfId="87" applyFont="1" applyFill="1" applyBorder="1" applyAlignment="1">
      <alignment horizontal="left" vertical="center" wrapText="1"/>
    </xf>
    <xf numFmtId="0" fontId="60" fillId="0" borderId="39" xfId="87" applyFont="1" applyFill="1" applyBorder="1" applyAlignment="1">
      <alignment horizontal="left" vertical="center" wrapText="1"/>
    </xf>
    <xf numFmtId="0" fontId="60" fillId="0" borderId="26" xfId="87" applyFont="1" applyFill="1" applyBorder="1" applyAlignment="1">
      <alignment horizontal="left" vertical="center" wrapText="1"/>
    </xf>
    <xf numFmtId="0" fontId="84" fillId="27" borderId="14" xfId="96" applyFont="1" applyFill="1" applyBorder="1" applyAlignment="1">
      <alignment horizontal="center" vertical="center" wrapText="1"/>
    </xf>
    <xf numFmtId="0" fontId="84" fillId="27" borderId="14" xfId="87" applyFont="1" applyFill="1" applyBorder="1" applyAlignment="1">
      <alignment horizontal="center" vertical="center" wrapText="1"/>
    </xf>
    <xf numFmtId="0" fontId="84" fillId="27" borderId="12" xfId="87" applyFont="1" applyFill="1" applyBorder="1" applyAlignment="1">
      <alignment horizontal="center" vertical="center" wrapText="1"/>
    </xf>
    <xf numFmtId="0" fontId="84" fillId="27" borderId="10" xfId="87" applyFont="1" applyFill="1" applyBorder="1" applyAlignment="1">
      <alignment horizontal="center" vertical="center" wrapText="1"/>
    </xf>
    <xf numFmtId="0" fontId="8" fillId="0" borderId="15" xfId="87" applyFont="1" applyFill="1" applyBorder="1" applyAlignment="1">
      <alignment horizontal="center" vertical="center" wrapText="1"/>
    </xf>
    <xf numFmtId="0" fontId="8" fillId="0" borderId="17" xfId="87" applyFont="1" applyFill="1" applyBorder="1" applyAlignment="1">
      <alignment horizontal="center" vertical="center" wrapText="1"/>
    </xf>
    <xf numFmtId="0" fontId="8" fillId="0" borderId="19" xfId="87" applyFont="1" applyFill="1" applyBorder="1" applyAlignment="1">
      <alignment horizontal="center" vertical="center" wrapText="1"/>
    </xf>
    <xf numFmtId="0" fontId="8" fillId="0" borderId="29" xfId="87" applyFont="1" applyFill="1" applyBorder="1" applyAlignment="1">
      <alignment horizontal="center" vertical="center" wrapText="1"/>
    </xf>
    <xf numFmtId="0" fontId="60" fillId="29" borderId="32" xfId="86" applyFont="1" applyFill="1" applyBorder="1" applyAlignment="1">
      <alignment horizontal="center" vertical="center" wrapText="1"/>
    </xf>
    <xf numFmtId="0" fontId="60" fillId="29" borderId="39" xfId="86" applyFont="1" applyFill="1" applyBorder="1" applyAlignment="1">
      <alignment vertical="center" wrapText="1"/>
    </xf>
    <xf numFmtId="0" fontId="60" fillId="29" borderId="26" xfId="86" applyFont="1" applyFill="1" applyBorder="1" applyAlignment="1">
      <alignment vertical="center" wrapText="1"/>
    </xf>
    <xf numFmtId="0" fontId="19" fillId="0" borderId="14" xfId="79" applyFont="1" applyFill="1" applyBorder="1" applyAlignment="1">
      <alignment horizontal="center" vertical="center" wrapText="1"/>
    </xf>
    <xf numFmtId="0" fontId="19" fillId="0" borderId="10" xfId="79" applyFont="1" applyFill="1" applyBorder="1" applyAlignment="1">
      <alignment horizontal="center" vertical="center" wrapText="1"/>
    </xf>
    <xf numFmtId="0" fontId="19" fillId="0" borderId="15" xfId="79" applyFont="1" applyFill="1" applyBorder="1" applyAlignment="1">
      <alignment horizontal="center" vertical="center" wrapText="1"/>
    </xf>
    <xf numFmtId="0" fontId="19" fillId="0" borderId="16" xfId="79" applyFont="1" applyFill="1" applyBorder="1" applyAlignment="1">
      <alignment horizontal="center" vertical="center" wrapText="1"/>
    </xf>
    <xf numFmtId="0" fontId="19" fillId="0" borderId="17" xfId="79" applyFont="1" applyFill="1" applyBorder="1" applyAlignment="1">
      <alignment horizontal="center" vertical="center" wrapText="1"/>
    </xf>
    <xf numFmtId="9" fontId="19" fillId="0" borderId="14" xfId="79" applyNumberFormat="1" applyFont="1" applyFill="1" applyBorder="1" applyAlignment="1">
      <alignment horizontal="center" vertical="center" wrapText="1"/>
    </xf>
    <xf numFmtId="0" fontId="19" fillId="0" borderId="12" xfId="79" applyFont="1" applyFill="1" applyBorder="1" applyAlignment="1">
      <alignment horizontal="center" vertical="center" wrapText="1"/>
    </xf>
    <xf numFmtId="0" fontId="19" fillId="0" borderId="14" xfId="79" applyNumberFormat="1" applyFont="1" applyFill="1" applyBorder="1" applyAlignment="1">
      <alignment horizontal="center" vertical="center" wrapText="1"/>
    </xf>
    <xf numFmtId="0" fontId="19" fillId="0" borderId="10" xfId="79" applyNumberFormat="1" applyFont="1" applyFill="1" applyBorder="1" applyAlignment="1">
      <alignment horizontal="center" vertical="center" wrapText="1"/>
    </xf>
    <xf numFmtId="0" fontId="70" fillId="0" borderId="14" xfId="79" applyFont="1" applyFill="1" applyBorder="1" applyAlignment="1">
      <alignment horizontal="center" vertical="center" wrapText="1"/>
    </xf>
    <xf numFmtId="0" fontId="70" fillId="0" borderId="12" xfId="79" applyFont="1" applyFill="1" applyBorder="1" applyAlignment="1">
      <alignment horizontal="center" vertical="center" wrapText="1"/>
    </xf>
    <xf numFmtId="0" fontId="70" fillId="0" borderId="10" xfId="79" applyFont="1" applyFill="1" applyBorder="1" applyAlignment="1">
      <alignment horizontal="center" vertical="center" wrapText="1"/>
    </xf>
    <xf numFmtId="0" fontId="70" fillId="0" borderId="12" xfId="97" applyFont="1" applyFill="1" applyBorder="1" applyAlignment="1">
      <alignment horizontal="center" vertical="center" wrapText="1"/>
    </xf>
    <xf numFmtId="0" fontId="70" fillId="0" borderId="10" xfId="97" applyFont="1" applyFill="1" applyBorder="1" applyAlignment="1">
      <alignment horizontal="center" vertical="center" wrapText="1"/>
    </xf>
    <xf numFmtId="0" fontId="70" fillId="0" borderId="32" xfId="97" applyFont="1" applyFill="1" applyBorder="1" applyAlignment="1">
      <alignment horizontal="center" vertical="center" wrapText="1"/>
    </xf>
    <xf numFmtId="0" fontId="70" fillId="0" borderId="39" xfId="97" applyFont="1" applyFill="1" applyBorder="1" applyAlignment="1">
      <alignment horizontal="center" vertical="center" wrapText="1"/>
    </xf>
    <xf numFmtId="0" fontId="70" fillId="0" borderId="26" xfId="97" applyFont="1" applyFill="1" applyBorder="1" applyAlignment="1">
      <alignment horizontal="center" vertical="center" wrapText="1"/>
    </xf>
    <xf numFmtId="0" fontId="19" fillId="0" borderId="32" xfId="79" applyFont="1" applyFill="1" applyBorder="1" applyAlignment="1">
      <alignment horizontal="center" vertical="center" wrapText="1"/>
    </xf>
    <xf numFmtId="0" fontId="19" fillId="0" borderId="26" xfId="79" applyFont="1" applyFill="1" applyBorder="1" applyAlignment="1">
      <alignment horizontal="center" vertical="center" wrapText="1"/>
    </xf>
    <xf numFmtId="0" fontId="19" fillId="0" borderId="14" xfId="97" applyFont="1" applyFill="1" applyBorder="1" applyAlignment="1">
      <alignment horizontal="center" vertical="center" wrapText="1"/>
    </xf>
    <xf numFmtId="0" fontId="19" fillId="0" borderId="10" xfId="97" applyFont="1" applyFill="1" applyBorder="1" applyAlignment="1">
      <alignment horizontal="center" vertical="center" wrapText="1"/>
    </xf>
    <xf numFmtId="0" fontId="70" fillId="0" borderId="14" xfId="97" applyFont="1" applyFill="1" applyBorder="1" applyAlignment="1">
      <alignment horizontal="center" vertical="center" wrapText="1"/>
    </xf>
    <xf numFmtId="0" fontId="19" fillId="0" borderId="20" xfId="79" applyFont="1" applyFill="1" applyBorder="1" applyAlignment="1">
      <alignment horizontal="center" vertical="center" wrapText="1"/>
    </xf>
    <xf numFmtId="0" fontId="19" fillId="0" borderId="39" xfId="79" applyFont="1" applyFill="1" applyBorder="1" applyAlignment="1">
      <alignment horizontal="center" vertical="center" wrapText="1"/>
    </xf>
    <xf numFmtId="9" fontId="70" fillId="0" borderId="15" xfId="79" applyNumberFormat="1" applyFont="1" applyFill="1" applyBorder="1" applyAlignment="1">
      <alignment horizontal="center" vertical="center" wrapText="1"/>
    </xf>
    <xf numFmtId="9" fontId="70" fillId="0" borderId="16" xfId="79" applyNumberFormat="1" applyFont="1" applyFill="1" applyBorder="1" applyAlignment="1">
      <alignment horizontal="center" vertical="center" wrapText="1"/>
    </xf>
    <xf numFmtId="0" fontId="70" fillId="0" borderId="16" xfId="79" applyFont="1" applyFill="1" applyBorder="1" applyAlignment="1">
      <alignment vertical="center"/>
    </xf>
    <xf numFmtId="0" fontId="70" fillId="0" borderId="15" xfId="82" applyFont="1" applyFill="1" applyBorder="1" applyAlignment="1">
      <alignment horizontal="center" vertical="center" wrapText="1"/>
    </xf>
    <xf numFmtId="0" fontId="21" fillId="0" borderId="17" xfId="97" applyBorder="1" applyAlignment="1">
      <alignment wrapText="1"/>
    </xf>
    <xf numFmtId="0" fontId="21" fillId="0" borderId="19" xfId="97" applyBorder="1" applyAlignment="1">
      <alignment wrapText="1"/>
    </xf>
    <xf numFmtId="0" fontId="21" fillId="0" borderId="20" xfId="97" applyBorder="1" applyAlignment="1">
      <alignment wrapText="1"/>
    </xf>
    <xf numFmtId="0" fontId="19" fillId="0" borderId="13" xfId="79" applyFont="1" applyFill="1" applyBorder="1" applyAlignment="1">
      <alignment horizontal="center" vertical="center" wrapText="1"/>
    </xf>
    <xf numFmtId="0" fontId="19" fillId="0" borderId="13" xfId="79" applyFont="1" applyFill="1" applyBorder="1" applyAlignment="1">
      <alignment horizontal="center" vertical="center"/>
    </xf>
    <xf numFmtId="9" fontId="70" fillId="0" borderId="13" xfId="79" applyNumberFormat="1" applyFont="1" applyFill="1" applyBorder="1" applyAlignment="1">
      <alignment horizontal="center" vertical="center" wrapText="1"/>
    </xf>
    <xf numFmtId="0" fontId="70" fillId="0" borderId="13" xfId="79" applyFont="1" applyFill="1" applyBorder="1" applyAlignment="1">
      <alignment horizontal="center" vertical="center" wrapText="1"/>
    </xf>
    <xf numFmtId="0" fontId="60" fillId="29" borderId="32" xfId="79" applyFont="1" applyFill="1" applyBorder="1" applyAlignment="1">
      <alignment horizontal="center" vertical="center" wrapText="1"/>
    </xf>
    <xf numFmtId="0" fontId="60" fillId="29" borderId="39" xfId="79" applyFont="1" applyFill="1" applyBorder="1" applyAlignment="1">
      <alignment vertical="center" wrapText="1"/>
    </xf>
    <xf numFmtId="0" fontId="60" fillId="29" borderId="26" xfId="79" applyFont="1" applyFill="1" applyBorder="1" applyAlignment="1">
      <alignment vertical="center" wrapText="1"/>
    </xf>
    <xf numFmtId="0" fontId="19" fillId="0" borderId="14" xfId="82" applyFont="1" applyFill="1" applyBorder="1" applyAlignment="1">
      <alignment horizontal="center" vertical="center" wrapText="1"/>
    </xf>
    <xf numFmtId="0" fontId="19" fillId="0" borderId="12" xfId="82" applyFont="1" applyFill="1" applyBorder="1" applyAlignment="1">
      <alignment horizontal="center" vertical="center" wrapText="1"/>
    </xf>
    <xf numFmtId="0" fontId="19" fillId="0" borderId="32" xfId="82" applyFont="1" applyFill="1" applyBorder="1" applyAlignment="1">
      <alignment horizontal="center" vertical="center" wrapText="1"/>
    </xf>
    <xf numFmtId="0" fontId="19" fillId="0" borderId="39" xfId="82" applyFont="1" applyFill="1" applyBorder="1" applyAlignment="1">
      <alignment horizontal="center" vertical="center" wrapText="1"/>
    </xf>
    <xf numFmtId="0" fontId="19" fillId="0" borderId="26" xfId="82" applyFont="1" applyFill="1" applyBorder="1" applyAlignment="1">
      <alignment horizontal="center" vertical="center" wrapText="1"/>
    </xf>
    <xf numFmtId="0" fontId="19" fillId="0" borderId="15" xfId="82" applyFont="1" applyFill="1" applyBorder="1" applyAlignment="1">
      <alignment horizontal="center" vertical="center" wrapText="1"/>
    </xf>
    <xf numFmtId="0" fontId="19" fillId="0" borderId="16" xfId="82" applyFont="1" applyFill="1" applyBorder="1" applyAlignment="1">
      <alignment horizontal="center" vertical="center" wrapText="1"/>
    </xf>
    <xf numFmtId="0" fontId="19" fillId="0" borderId="17" xfId="82" applyFont="1" applyFill="1" applyBorder="1" applyAlignment="1">
      <alignment horizontal="center" vertical="center" wrapText="1"/>
    </xf>
    <xf numFmtId="0" fontId="70" fillId="0" borderId="14" xfId="82" applyFont="1" applyFill="1" applyBorder="1" applyAlignment="1">
      <alignment horizontal="center" vertical="center" wrapText="1"/>
    </xf>
    <xf numFmtId="0" fontId="70" fillId="0" borderId="12" xfId="82" applyFont="1" applyFill="1" applyBorder="1" applyAlignment="1">
      <alignment horizontal="center" vertical="center" wrapText="1"/>
    </xf>
    <xf numFmtId="0" fontId="70" fillId="0" borderId="10" xfId="82" applyFont="1" applyFill="1" applyBorder="1" applyAlignment="1">
      <alignment horizontal="center" vertical="center" wrapText="1"/>
    </xf>
    <xf numFmtId="0" fontId="19" fillId="0" borderId="10" xfId="82" applyFont="1" applyFill="1" applyBorder="1" applyAlignment="1">
      <alignment horizontal="center" vertical="center" wrapText="1"/>
    </xf>
    <xf numFmtId="9" fontId="19" fillId="0" borderId="15" xfId="82" applyNumberFormat="1" applyFont="1" applyFill="1" applyBorder="1" applyAlignment="1">
      <alignment horizontal="center" vertical="center" wrapText="1"/>
    </xf>
    <xf numFmtId="0" fontId="19" fillId="0" borderId="26" xfId="82" applyFont="1" applyFill="1" applyBorder="1" applyAlignment="1">
      <alignment vertical="center"/>
    </xf>
    <xf numFmtId="0" fontId="19" fillId="0" borderId="39" xfId="82" applyFont="1" applyFill="1" applyBorder="1" applyAlignment="1">
      <alignment horizontal="center" vertical="center"/>
    </xf>
    <xf numFmtId="0" fontId="18" fillId="0" borderId="32" xfId="81" applyFont="1" applyFill="1" applyBorder="1" applyAlignment="1">
      <alignment horizontal="center" vertical="center" wrapText="1"/>
    </xf>
    <xf numFmtId="0" fontId="3" fillId="0" borderId="39" xfId="81" applyFont="1" applyFill="1" applyBorder="1" applyAlignment="1">
      <alignment horizontal="center" vertical="center" wrapText="1"/>
    </xf>
    <xf numFmtId="0" fontId="59" fillId="0" borderId="0" xfId="81" applyFont="1" applyFill="1" applyBorder="1" applyAlignment="1">
      <alignment horizontal="center"/>
    </xf>
    <xf numFmtId="0" fontId="59" fillId="0" borderId="16" xfId="81" applyFont="1" applyFill="1" applyBorder="1" applyAlignment="1">
      <alignment horizontal="center"/>
    </xf>
    <xf numFmtId="0" fontId="59" fillId="0" borderId="34" xfId="81" applyFont="1" applyFill="1" applyBorder="1" applyAlignment="1">
      <alignment horizontal="center"/>
    </xf>
    <xf numFmtId="49" fontId="60" fillId="0" borderId="32" xfId="81" applyNumberFormat="1" applyFont="1" applyFill="1" applyBorder="1" applyAlignment="1">
      <alignment horizontal="center" vertical="center" wrapText="1"/>
    </xf>
    <xf numFmtId="49" fontId="60" fillId="0" borderId="26" xfId="81" quotePrefix="1" applyNumberFormat="1" applyFont="1" applyFill="1" applyBorder="1" applyAlignment="1">
      <alignment horizontal="center" vertical="center" wrapText="1"/>
    </xf>
    <xf numFmtId="0" fontId="18" fillId="0" borderId="14" xfId="81" applyFont="1" applyFill="1" applyBorder="1" applyAlignment="1">
      <alignment horizontal="center" vertical="center" wrapText="1"/>
    </xf>
    <xf numFmtId="0" fontId="18" fillId="0" borderId="10" xfId="81" applyFont="1" applyFill="1" applyBorder="1" applyAlignment="1">
      <alignment horizontal="center" vertical="center" wrapText="1"/>
    </xf>
    <xf numFmtId="0" fontId="18" fillId="27" borderId="14" xfId="81" applyFont="1" applyFill="1" applyBorder="1" applyAlignment="1">
      <alignment horizontal="center" vertical="center" wrapText="1"/>
    </xf>
    <xf numFmtId="0" fontId="18" fillId="27" borderId="10" xfId="81" applyFont="1" applyFill="1" applyBorder="1" applyAlignment="1">
      <alignment horizontal="center" vertical="center" wrapText="1"/>
    </xf>
    <xf numFmtId="0" fontId="18" fillId="24" borderId="14" xfId="81" applyFont="1" applyFill="1" applyBorder="1" applyAlignment="1">
      <alignment horizontal="center" vertical="center" wrapText="1"/>
    </xf>
    <xf numFmtId="0" fontId="18" fillId="24" borderId="10" xfId="81" applyFont="1" applyFill="1" applyBorder="1" applyAlignment="1">
      <alignment horizontal="center" vertical="center" wrapText="1"/>
    </xf>
    <xf numFmtId="0" fontId="59" fillId="0" borderId="29" xfId="81" applyFont="1" applyFill="1" applyBorder="1" applyAlignment="1">
      <alignment horizontal="center"/>
    </xf>
    <xf numFmtId="0" fontId="59" fillId="0" borderId="19" xfId="81" applyFont="1" applyFill="1" applyBorder="1" applyAlignment="1">
      <alignment horizontal="center"/>
    </xf>
    <xf numFmtId="49" fontId="60" fillId="0" borderId="13" xfId="81" applyNumberFormat="1" applyFont="1" applyFill="1" applyBorder="1" applyAlignment="1">
      <alignment horizontal="center" vertical="center" wrapText="1"/>
    </xf>
    <xf numFmtId="49" fontId="60" fillId="0" borderId="13" xfId="81" quotePrefix="1" applyNumberFormat="1" applyFont="1" applyFill="1" applyBorder="1" applyAlignment="1">
      <alignment horizontal="center" vertical="center" wrapText="1"/>
    </xf>
    <xf numFmtId="0" fontId="18" fillId="0" borderId="12" xfId="81" applyFont="1" applyFill="1" applyBorder="1" applyAlignment="1">
      <alignment horizontal="center" vertical="center" wrapText="1"/>
    </xf>
    <xf numFmtId="0" fontId="18" fillId="27" borderId="12" xfId="81" applyFont="1" applyFill="1" applyBorder="1" applyAlignment="1">
      <alignment horizontal="center" vertical="center" wrapText="1"/>
    </xf>
    <xf numFmtId="0" fontId="18" fillId="0" borderId="32" xfId="81" applyFont="1" applyFill="1" applyBorder="1" applyAlignment="1">
      <alignment horizontal="center" vertical="center"/>
    </xf>
    <xf numFmtId="0" fontId="1" fillId="0" borderId="39" xfId="81" applyFill="1" applyBorder="1" applyAlignment="1">
      <alignment horizontal="center" vertical="center"/>
    </xf>
    <xf numFmtId="0" fontId="1" fillId="0" borderId="26" xfId="81" applyFill="1" applyBorder="1" applyAlignment="1">
      <alignment horizontal="center" vertical="center"/>
    </xf>
    <xf numFmtId="0" fontId="18" fillId="24" borderId="15" xfId="81" applyFont="1" applyFill="1" applyBorder="1" applyAlignment="1">
      <alignment horizontal="center" vertical="center"/>
    </xf>
    <xf numFmtId="0" fontId="18" fillId="24" borderId="16" xfId="81" applyFont="1" applyFill="1" applyBorder="1" applyAlignment="1">
      <alignment horizontal="center" vertical="center"/>
    </xf>
    <xf numFmtId="0" fontId="18" fillId="24" borderId="17" xfId="81" applyFont="1" applyFill="1" applyBorder="1" applyAlignment="1">
      <alignment horizontal="center" vertical="center"/>
    </xf>
    <xf numFmtId="0" fontId="18" fillId="24" borderId="29" xfId="81" applyFont="1" applyFill="1" applyBorder="1" applyAlignment="1">
      <alignment horizontal="center" vertical="center"/>
    </xf>
    <xf numFmtId="0" fontId="18" fillId="24" borderId="34" xfId="81" applyFont="1" applyFill="1" applyBorder="1" applyAlignment="1">
      <alignment horizontal="center" vertical="center"/>
    </xf>
    <xf numFmtId="0" fontId="18" fillId="24" borderId="30" xfId="81" applyFont="1" applyFill="1" applyBorder="1" applyAlignment="1">
      <alignment horizontal="center" vertical="center"/>
    </xf>
    <xf numFmtId="0" fontId="18" fillId="0" borderId="29" xfId="81" applyFont="1" applyFill="1" applyBorder="1" applyAlignment="1">
      <alignment horizontal="center" vertical="center" wrapText="1"/>
    </xf>
    <xf numFmtId="0" fontId="18" fillId="0" borderId="30" xfId="81" applyFont="1" applyFill="1" applyBorder="1" applyAlignment="1">
      <alignment horizontal="center" vertical="center" wrapText="1"/>
    </xf>
    <xf numFmtId="0" fontId="101" fillId="0" borderId="29" xfId="81" applyFont="1" applyFill="1" applyBorder="1" applyAlignment="1">
      <alignment horizontal="center" vertical="center" wrapText="1"/>
    </xf>
    <xf numFmtId="0" fontId="18" fillId="0" borderId="34" xfId="81" applyFont="1" applyFill="1" applyBorder="1" applyAlignment="1">
      <alignment horizontal="center" vertical="center" wrapText="1"/>
    </xf>
    <xf numFmtId="0" fontId="18" fillId="24" borderId="32" xfId="81" applyFont="1" applyFill="1" applyBorder="1" applyAlignment="1">
      <alignment horizontal="center" vertical="center" wrapText="1"/>
    </xf>
    <xf numFmtId="0" fontId="18" fillId="24" borderId="39" xfId="81" applyFont="1" applyFill="1" applyBorder="1" applyAlignment="1">
      <alignment horizontal="center" vertical="center" wrapText="1"/>
    </xf>
    <xf numFmtId="0" fontId="18" fillId="24" borderId="26" xfId="81" applyFont="1" applyFill="1" applyBorder="1" applyAlignment="1">
      <alignment horizontal="center" vertical="center" wrapText="1"/>
    </xf>
    <xf numFmtId="0" fontId="69" fillId="27" borderId="14" xfId="81" applyFont="1" applyFill="1" applyBorder="1" applyAlignment="1">
      <alignment horizontal="center" vertical="center" wrapText="1"/>
    </xf>
    <xf numFmtId="0" fontId="69" fillId="27" borderId="12" xfId="81" applyFont="1" applyFill="1" applyBorder="1" applyAlignment="1">
      <alignment horizontal="center" vertical="center" wrapText="1"/>
    </xf>
    <xf numFmtId="0" fontId="69" fillId="27" borderId="10" xfId="81" applyFont="1" applyFill="1" applyBorder="1" applyAlignment="1">
      <alignment horizontal="center" vertical="center" wrapText="1"/>
    </xf>
    <xf numFmtId="0" fontId="18" fillId="0" borderId="15" xfId="81" applyFont="1" applyFill="1" applyBorder="1" applyAlignment="1">
      <alignment horizontal="center" vertical="center" wrapText="1"/>
    </xf>
    <xf numFmtId="0" fontId="18" fillId="0" borderId="19" xfId="81" applyFont="1" applyFill="1" applyBorder="1" applyAlignment="1">
      <alignment horizontal="center" vertical="center" wrapText="1"/>
    </xf>
    <xf numFmtId="0" fontId="59" fillId="0" borderId="15" xfId="81" applyFont="1" applyFill="1" applyBorder="1" applyAlignment="1">
      <alignment horizontal="center"/>
    </xf>
    <xf numFmtId="0" fontId="18" fillId="0" borderId="39" xfId="81" applyFont="1" applyFill="1" applyBorder="1" applyAlignment="1">
      <alignment horizontal="center" vertical="center"/>
    </xf>
    <xf numFmtId="0" fontId="18" fillId="0" borderId="26" xfId="81" applyFont="1" applyFill="1" applyBorder="1" applyAlignment="1">
      <alignment horizontal="center" vertical="center"/>
    </xf>
    <xf numFmtId="0" fontId="39" fillId="0" borderId="12" xfId="81" applyFont="1" applyFill="1" applyBorder="1" applyAlignment="1">
      <alignment horizontal="center" vertical="center" wrapText="1"/>
    </xf>
    <xf numFmtId="0" fontId="39" fillId="0" borderId="10" xfId="81" applyFont="1" applyFill="1" applyBorder="1" applyAlignment="1">
      <alignment horizontal="center" vertical="center" wrapText="1"/>
    </xf>
    <xf numFmtId="0" fontId="18" fillId="0" borderId="26" xfId="81" applyFont="1" applyFill="1" applyBorder="1" applyAlignment="1">
      <alignment horizontal="center" vertical="center" wrapText="1"/>
    </xf>
    <xf numFmtId="0" fontId="18" fillId="24" borderId="12" xfId="81" applyFont="1" applyFill="1" applyBorder="1" applyAlignment="1">
      <alignment horizontal="center" vertical="center" wrapText="1"/>
    </xf>
    <xf numFmtId="0" fontId="18" fillId="24" borderId="14" xfId="82" applyFont="1" applyFill="1" applyBorder="1" applyAlignment="1">
      <alignment horizontal="center" vertical="center" wrapText="1"/>
    </xf>
    <xf numFmtId="0" fontId="39" fillId="24" borderId="12" xfId="82" applyFont="1" applyFill="1" applyBorder="1" applyAlignment="1">
      <alignment horizontal="center" vertical="center" wrapText="1"/>
    </xf>
    <xf numFmtId="0" fontId="39" fillId="24" borderId="10" xfId="82" applyFont="1" applyFill="1" applyBorder="1" applyAlignment="1">
      <alignment horizontal="center" vertical="center" wrapText="1"/>
    </xf>
    <xf numFmtId="0" fontId="60" fillId="0" borderId="14" xfId="81" applyFont="1" applyFill="1" applyBorder="1" applyAlignment="1">
      <alignment horizontal="center" vertical="center" wrapText="1"/>
    </xf>
    <xf numFmtId="0" fontId="1" fillId="0" borderId="12" xfId="81" applyFill="1" applyBorder="1" applyAlignment="1">
      <alignment horizontal="center" vertical="center" wrapText="1"/>
    </xf>
    <xf numFmtId="0" fontId="1" fillId="0" borderId="10" xfId="81" applyFill="1" applyBorder="1" applyAlignment="1">
      <alignment horizontal="center" vertical="center" wrapText="1"/>
    </xf>
    <xf numFmtId="0" fontId="4" fillId="0" borderId="0" xfId="85" applyNumberFormat="1" applyFont="1" applyFill="1" applyBorder="1" applyAlignment="1">
      <alignment horizontal="left" vertical="center"/>
    </xf>
    <xf numFmtId="0" fontId="4" fillId="0" borderId="0" xfId="84" applyNumberFormat="1" applyFont="1" applyBorder="1" applyAlignment="1">
      <alignment horizontal="left" vertical="center"/>
    </xf>
    <xf numFmtId="0" fontId="4" fillId="0" borderId="0" xfId="84" applyNumberFormat="1" applyFont="1" applyFill="1" applyBorder="1" applyAlignment="1">
      <alignment horizontal="left" vertical="center"/>
    </xf>
  </cellXfs>
  <cellStyles count="103">
    <cellStyle name="20% - 1. jelölőszín" xfId="1"/>
    <cellStyle name="20% - 2. jelölőszín" xfId="2"/>
    <cellStyle name="20% - 3. jelölőszín" xfId="3"/>
    <cellStyle name="20% - 4. jelölőszín" xfId="4"/>
    <cellStyle name="20% - 5. jelölőszín" xfId="5"/>
    <cellStyle name="20% - 6. jelölőszín" xfId="6"/>
    <cellStyle name="20% - Accent1" xfId="7"/>
    <cellStyle name="20% - Accent2" xfId="8"/>
    <cellStyle name="20% - Accent3" xfId="9"/>
    <cellStyle name="20% - Accent4" xfId="10"/>
    <cellStyle name="20% - Accent5" xfId="11"/>
    <cellStyle name="20% - Accent6" xfId="12"/>
    <cellStyle name="40% - 1. jelölőszín" xfId="13"/>
    <cellStyle name="40% - 2. jelölőszín" xfId="14"/>
    <cellStyle name="40% - 3. jelölőszín" xfId="15"/>
    <cellStyle name="40% - 4. jelölőszín" xfId="16"/>
    <cellStyle name="40% - 5. jelölőszín" xfId="17"/>
    <cellStyle name="40% - 6. jelölőszín" xfId="18"/>
    <cellStyle name="40% - Accent1" xfId="19"/>
    <cellStyle name="40% - Accent2" xfId="20"/>
    <cellStyle name="40% - Accent3" xfId="21"/>
    <cellStyle name="40% - Accent4" xfId="22"/>
    <cellStyle name="40% - Accent5" xfId="23"/>
    <cellStyle name="40% - Accent6" xfId="24"/>
    <cellStyle name="60% - 1. jelölőszín" xfId="25"/>
    <cellStyle name="60% - 2. jelölőszín" xfId="26"/>
    <cellStyle name="60% - 3. jelölőszín" xfId="27"/>
    <cellStyle name="60% - 4. jelölőszín" xfId="28"/>
    <cellStyle name="60% - 5. jelölőszín" xfId="29"/>
    <cellStyle name="60% - 6. jelölőszín"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Bevitel" xfId="44"/>
    <cellStyle name="Buena" xfId="55" builtinId="26" customBuiltin="1"/>
    <cellStyle name="Calculation" xfId="45"/>
    <cellStyle name="Celda de comprobación" xfId="46" builtinId="23" customBuiltin="1"/>
    <cellStyle name="Celda vinculada" xfId="75" builtinId="24" customBuiltin="1"/>
    <cellStyle name="Cím" xfId="47"/>
    <cellStyle name="Címsor 1" xfId="48"/>
    <cellStyle name="Címsor 2" xfId="49"/>
    <cellStyle name="Címsor 3" xfId="50"/>
    <cellStyle name="Címsor 4" xfId="51"/>
    <cellStyle name="Ellenőrzőcella" xfId="52"/>
    <cellStyle name="Encabezado 4" xfId="59" builtinId="19" customBuiltin="1"/>
    <cellStyle name="Entrada" xfId="63" builtinId="20" customBuiltin="1"/>
    <cellStyle name="Explanatory Text" xfId="53"/>
    <cellStyle name="Figyelmeztetés" xfId="54"/>
    <cellStyle name="Heading 1" xfId="56"/>
    <cellStyle name="Heading 2" xfId="57"/>
    <cellStyle name="Heading 3" xfId="58"/>
    <cellStyle name="Hipervínculo" xfId="60" builtinId="8"/>
    <cellStyle name="Hipervínculo 2" xfId="61"/>
    <cellStyle name="Hivatkozott cella" xfId="62"/>
    <cellStyle name="Jegyzet" xfId="64"/>
    <cellStyle name="Jelölőszín (1)" xfId="65"/>
    <cellStyle name="Jelölőszín (2)" xfId="66"/>
    <cellStyle name="Jelölőszín (3)" xfId="67"/>
    <cellStyle name="Jelölőszín (4)" xfId="68"/>
    <cellStyle name="Jelölőszín (5)" xfId="69"/>
    <cellStyle name="Jelölőszín (6)" xfId="70"/>
    <cellStyle name="Jó" xfId="71"/>
    <cellStyle name="Kimenet" xfId="72"/>
    <cellStyle name="Lien hypertexte 2" xfId="73"/>
    <cellStyle name="Lien hypertexte 3" xfId="74"/>
    <cellStyle name="Magyarázó szöveg" xfId="76"/>
    <cellStyle name="Neutral" xfId="77" builtinId="28" customBuiltin="1"/>
    <cellStyle name="Normal" xfId="0" builtinId="0"/>
    <cellStyle name="Normal 2" xfId="78"/>
    <cellStyle name="Normal 2 2" xfId="79"/>
    <cellStyle name="Normal 2_20091223_1253 Lago_COREP ON ES proposal on SEC templates" xfId="80"/>
    <cellStyle name="Normal 3" xfId="81"/>
    <cellStyle name="Normal 3 2" xfId="82"/>
    <cellStyle name="Normal 3_~1520012" xfId="83"/>
    <cellStyle name="Normal_03 STA" xfId="84"/>
    <cellStyle name="Normal_03 STA 2" xfId="85"/>
    <cellStyle name="Normal_05 STA SEC 2" xfId="86"/>
    <cellStyle name="Normal_08 IRB EQU 1" xfId="87"/>
    <cellStyle name="Normal_MKR - Market risks" xfId="88"/>
    <cellStyle name="Notas" xfId="89" builtinId="10" customBuiltin="1"/>
    <cellStyle name="Összesen" xfId="90"/>
    <cellStyle name="Output" xfId="91"/>
    <cellStyle name="Rossz" xfId="92"/>
    <cellStyle name="Semleges" xfId="93"/>
    <cellStyle name="Standard_20100106 GL04rev2 Documentation of changes" xfId="94"/>
    <cellStyle name="Standard_20100129_1559 Jentsch_COREP ON 20100129 COREP preliminary proposal_CR SA" xfId="95"/>
    <cellStyle name="Standard_20100527-COREP-proposal_CR-EQU-IRB_consultation" xfId="96"/>
    <cellStyle name="Standard_20100527-COREP-proposal_CR-SEC_consultation" xfId="97"/>
    <cellStyle name="Standard_GL04_CR_December 2007" xfId="98"/>
    <cellStyle name="Számítás" xfId="99"/>
    <cellStyle name="Texto de advertencia" xfId="102" builtinId="11" customBuiltin="1"/>
    <cellStyle name="Title" xfId="100"/>
    <cellStyle name="Total" xfId="101" builtinId="25" customBuiltin="1"/>
  </cellStyles>
  <dxfs count="4">
    <dxf>
      <font>
        <strike/>
        <condense val="0"/>
        <extend val="0"/>
        <color indexed="57"/>
      </font>
    </dxf>
    <dxf>
      <font>
        <strike/>
        <condense val="0"/>
        <extend val="0"/>
        <color indexed="57"/>
      </font>
    </dxf>
    <dxf>
      <font>
        <strike/>
        <condense val="0"/>
        <extend val="0"/>
        <color indexed="57"/>
      </font>
    </dxf>
    <dxf>
      <font>
        <strike/>
        <condense val="0"/>
        <extend val="0"/>
        <color indexed="57"/>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P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REP"/>
      <sheetName val="NAVI"/>
      <sheetName val="Cells"/>
      <sheetName val="BASE"/>
      <sheetName val="MC"/>
      <sheetName val="AP"/>
      <sheetName val="AT"/>
      <sheetName val="CG"/>
      <sheetName val="CU"/>
      <sheetName val="EC"/>
      <sheetName val="GA"/>
      <sheetName val="IU"/>
      <sheetName val="PI"/>
      <sheetName val="PO"/>
      <sheetName val="RT"/>
      <sheetName val="SE"/>
      <sheetName val="TI"/>
      <sheetName val="TR"/>
      <sheetName val="Map"/>
    </sheetNames>
    <sheetDataSet>
      <sheetData sheetId="0"/>
      <sheetData sheetId="1"/>
      <sheetData sheetId="2"/>
      <sheetData sheetId="3">
        <row r="5">
          <cell r="A5" t="str">
            <v>[DPM.xlsx]BASE!E5</v>
          </cell>
        </row>
      </sheetData>
      <sheetData sheetId="4">
        <row r="141">
          <cell r="A141" t="str">
            <v>[DPM.xlsx]MC!E141</v>
          </cell>
        </row>
        <row r="142">
          <cell r="A142" t="str">
            <v>[DPM.xlsx]MC!E142</v>
          </cell>
          <cell r="F142" t="str">
            <v>Total exposures</v>
          </cell>
        </row>
        <row r="143">
          <cell r="A143" t="str">
            <v>[DPM.xlsx]MC!E143</v>
          </cell>
        </row>
        <row r="144">
          <cell r="A144" t="str">
            <v>[DPM.xlsx]MC!E144</v>
          </cell>
        </row>
        <row r="151">
          <cell r="A151" t="str">
            <v>[DPM.xlsx]MC!E151</v>
          </cell>
          <cell r="F151" t="str">
            <v>Off-balance sheet</v>
          </cell>
        </row>
        <row r="156">
          <cell r="A156" t="str">
            <v>[DPM.xlsx]MC!E156</v>
          </cell>
          <cell r="F156" t="str">
            <v>Exposures: Transactions subject to (arising from) counterparty credit risk</v>
          </cell>
        </row>
        <row r="157">
          <cell r="A157" t="str">
            <v>[DPM.xlsx]MC!E157</v>
          </cell>
        </row>
        <row r="158">
          <cell r="A158" t="str">
            <v>[DPM.xlsx]MC!E158</v>
          </cell>
        </row>
        <row r="159">
          <cell r="A159" t="str">
            <v>[DPM.xlsx]MC!E159</v>
          </cell>
        </row>
        <row r="163">
          <cell r="A163" t="str">
            <v>[DPM.xlsx]MC!E163</v>
          </cell>
        </row>
        <row r="165">
          <cell r="A165" t="str">
            <v>[DPM.xlsx]MC!E165</v>
          </cell>
        </row>
      </sheetData>
      <sheetData sheetId="5">
        <row r="4">
          <cell r="A4" t="str">
            <v>[DPM.xlsx]AP!E4</v>
          </cell>
        </row>
        <row r="6">
          <cell r="A6" t="str">
            <v>[DPM.xlsx]AP!E6</v>
          </cell>
        </row>
        <row r="7">
          <cell r="A7" t="str">
            <v>[DPM.xlsx]AP!E7</v>
          </cell>
        </row>
        <row r="8">
          <cell r="A8" t="str">
            <v>[DPM.xlsx]AP!E8</v>
          </cell>
        </row>
        <row r="9">
          <cell r="A9" t="str">
            <v>[DPM.xlsx]AP!E9</v>
          </cell>
        </row>
        <row r="11">
          <cell r="A11" t="str">
            <v>[DPM.xlsx]AP!E11</v>
          </cell>
          <cell r="F11" t="str">
            <v>Internal ratings based approach (IRB)</v>
          </cell>
        </row>
        <row r="12">
          <cell r="A12" t="str">
            <v>[DPM.xlsx]AP!E12</v>
          </cell>
        </row>
        <row r="13">
          <cell r="A13" t="str">
            <v>[DPM.xlsx]AP!E13</v>
          </cell>
        </row>
        <row r="14">
          <cell r="A14" t="str">
            <v>[DPM.xlsx]AP!E14</v>
          </cell>
        </row>
        <row r="15">
          <cell r="A15" t="str">
            <v>[DPM.xlsx]AP!E15</v>
          </cell>
        </row>
        <row r="16">
          <cell r="A16" t="str">
            <v>[DPM.xlsx]AP!E16</v>
          </cell>
        </row>
        <row r="17">
          <cell r="A17" t="str">
            <v>[DPM.xlsx]AP!E17</v>
          </cell>
        </row>
        <row r="18">
          <cell r="A18" t="str">
            <v>[DPM.xlsx]AP!E18</v>
          </cell>
        </row>
        <row r="19">
          <cell r="A19" t="str">
            <v>[DPM.xlsx]AP!E19</v>
          </cell>
        </row>
        <row r="20">
          <cell r="A20" t="str">
            <v>[DPM.xlsx]AP!E20</v>
          </cell>
        </row>
        <row r="22">
          <cell r="A22" t="str">
            <v>[DPM.xlsx]AP!E22</v>
          </cell>
        </row>
        <row r="23">
          <cell r="A23" t="str">
            <v>[DPM.xlsx]AP!E23</v>
          </cell>
        </row>
        <row r="24">
          <cell r="A24" t="str">
            <v>[DPM.xlsx]AP!E24</v>
          </cell>
        </row>
        <row r="25">
          <cell r="A25" t="str">
            <v>[DPM.xlsx]AP!E25</v>
          </cell>
        </row>
        <row r="26">
          <cell r="A26" t="str">
            <v>[DPM.xlsx]AP!E26</v>
          </cell>
        </row>
        <row r="88">
          <cell r="A88" t="str">
            <v>[DPM.xlsx]AP!E88</v>
          </cell>
        </row>
        <row r="89">
          <cell r="A89" t="str">
            <v>[DPM.xlsx]AP!E89</v>
          </cell>
        </row>
        <row r="90">
          <cell r="A90" t="str">
            <v>[DPM.xlsx]AP!E90</v>
          </cell>
        </row>
        <row r="91">
          <cell r="A91" t="str">
            <v>[DPM.xlsx]AP!E91</v>
          </cell>
        </row>
        <row r="92">
          <cell r="A92" t="str">
            <v>[DPM.xlsx]AP!E92</v>
          </cell>
        </row>
        <row r="93">
          <cell r="A93" t="str">
            <v>[DPM.xlsx]AP!E93</v>
          </cell>
          <cell r="F93" t="str">
            <v>Dilution risk: Total purchased receivables</v>
          </cell>
        </row>
      </sheetData>
      <sheetData sheetId="6">
        <row r="8">
          <cell r="A8" t="str">
            <v>[DPM.xlsx]AT!E8</v>
          </cell>
          <cell r="F8" t="str">
            <v>Original exposure pre conversion factors</v>
          </cell>
        </row>
        <row r="9">
          <cell r="A9" t="str">
            <v>[DPM.xlsx]AT!E9</v>
          </cell>
          <cell r="F9" t="str">
            <v>Value adjustments and provisions</v>
          </cell>
        </row>
        <row r="10">
          <cell r="A10" t="str">
            <v>[DPM.xlsx]AT!E10</v>
          </cell>
          <cell r="F10" t="str">
            <v>Exposure net of value adjustments and provisions</v>
          </cell>
        </row>
        <row r="12">
          <cell r="A12" t="str">
            <v>[DPM.xlsx]AT!E12</v>
          </cell>
        </row>
        <row r="13">
          <cell r="A13" t="str">
            <v>[DPM.xlsx]AT!E13</v>
          </cell>
          <cell r="F13" t="str">
            <v>Inflows</v>
          </cell>
        </row>
        <row r="14">
          <cell r="A14" t="str">
            <v>[DPM.xlsx]AT!E14</v>
          </cell>
          <cell r="F14" t="str">
            <v>Outflows</v>
          </cell>
        </row>
        <row r="15">
          <cell r="A15" t="str">
            <v>[DPM.xlsx]AT!E15</v>
          </cell>
          <cell r="F15" t="str">
            <v>Exposure after CRM substitution effects pre conversion factors</v>
          </cell>
        </row>
        <row r="16">
          <cell r="A16" t="str">
            <v>[DPM.xlsx]AT!E16</v>
          </cell>
          <cell r="F16" t="str">
            <v>Net exposure after CRM substitution effects pre conversion factors</v>
          </cell>
        </row>
        <row r="17">
          <cell r="A17" t="str">
            <v>[DPM.xlsx]AT!E17</v>
          </cell>
        </row>
        <row r="18">
          <cell r="A18" t="str">
            <v>[DPM.xlsx]AT!E18</v>
          </cell>
          <cell r="F18" t="str">
            <v>Fully adjusted exposure value (E*)</v>
          </cell>
        </row>
        <row r="19">
          <cell r="A19" t="str">
            <v>[DPM.xlsx]AT!E19</v>
          </cell>
          <cell r="F19" t="str">
            <v>Exposure value</v>
          </cell>
        </row>
        <row r="20">
          <cell r="A20" t="str">
            <v>[DPM.xlsx]AT!E20</v>
          </cell>
        </row>
        <row r="21">
          <cell r="A21" t="str">
            <v>[DPM.xlsx]AT!E21</v>
          </cell>
        </row>
        <row r="22">
          <cell r="A22" t="str">
            <v>[DPM.xlsx]AT!E22</v>
          </cell>
        </row>
        <row r="23">
          <cell r="A23" t="str">
            <v>[DPM.xlsx]AT!E23</v>
          </cell>
          <cell r="F23" t="str">
            <v>Risk weighted exposure amount</v>
          </cell>
        </row>
        <row r="24">
          <cell r="A24" t="str">
            <v>[DPM.xlsx]AT!E24</v>
          </cell>
        </row>
        <row r="25">
          <cell r="A25" t="str">
            <v>[DPM.xlsx]AT!E25</v>
          </cell>
        </row>
        <row r="26">
          <cell r="A26" t="str">
            <v>[DPM.xlsx]AT!E26</v>
          </cell>
          <cell r="F26" t="str">
            <v>Capital requirements</v>
          </cell>
        </row>
        <row r="27">
          <cell r="A27" t="str">
            <v>[DPM.xlsx]AT!E27</v>
          </cell>
        </row>
        <row r="28">
          <cell r="A28" t="str">
            <v>[DPM.xlsx]AT!E28</v>
          </cell>
        </row>
        <row r="31">
          <cell r="A31" t="str">
            <v>[DPM.xlsx]AT!E31</v>
          </cell>
        </row>
        <row r="32">
          <cell r="A32" t="str">
            <v>[DPM.xlsx]AT!E32</v>
          </cell>
          <cell r="F32" t="str">
            <v>Adjusted value [Cvam]</v>
          </cell>
        </row>
        <row r="33">
          <cell r="A33" t="str">
            <v>[DPM.xlsx]AT!E33</v>
          </cell>
        </row>
        <row r="34">
          <cell r="A34" t="str">
            <v>[DPM.xlsx]AT!E34</v>
          </cell>
          <cell r="F34" t="str">
            <v>Market value</v>
          </cell>
        </row>
        <row r="35">
          <cell r="A35" t="str">
            <v>[DPM.xlsx]AT!E35</v>
          </cell>
        </row>
        <row r="36">
          <cell r="A36" t="str">
            <v>[DPM.xlsx]AT!E36</v>
          </cell>
        </row>
        <row r="37">
          <cell r="A37" t="str">
            <v>[DPM.xlsx]AT!E37</v>
          </cell>
        </row>
        <row r="38">
          <cell r="A38" t="str">
            <v>[DPM.xlsx]AT!E38</v>
          </cell>
          <cell r="F38" t="str">
            <v>PD assigned to the obligor grade or pool (%)</v>
          </cell>
        </row>
        <row r="39">
          <cell r="A39" t="str">
            <v>[DPM.xlsx]AT!E39</v>
          </cell>
          <cell r="F39" t="str">
            <v>Exposure weighted average LGD (%)</v>
          </cell>
        </row>
        <row r="40">
          <cell r="A40" t="str">
            <v>[DPM.xlsx]AT!E40</v>
          </cell>
          <cell r="F40" t="str">
            <v>Exposure weighted average maturity value (Days)</v>
          </cell>
        </row>
        <row r="41">
          <cell r="A41" t="str">
            <v>[DPM.xlsx]AT!E41</v>
          </cell>
          <cell r="F41" t="str">
            <v>Expected loss amount</v>
          </cell>
        </row>
        <row r="43">
          <cell r="A43" t="str">
            <v>[DPM.xlsx]AT!E43</v>
          </cell>
          <cell r="F43" t="str">
            <v>Number of obligors</v>
          </cell>
        </row>
        <row r="45">
          <cell r="A45" t="str">
            <v>[DPM.xlsx]AT!E45</v>
          </cell>
        </row>
        <row r="46">
          <cell r="A46" t="str">
            <v>[DPM.xlsx]AT!E46</v>
          </cell>
        </row>
        <row r="47">
          <cell r="A47" t="str">
            <v>[DPM.xlsx]AT!E47</v>
          </cell>
        </row>
        <row r="71">
          <cell r="A71" t="str">
            <v>[DPM.xlsx]AT!E71</v>
          </cell>
        </row>
      </sheetData>
      <sheetData sheetId="7">
        <row r="3">
          <cell r="F3" t="str">
            <v>Total</v>
          </cell>
        </row>
        <row r="4">
          <cell r="A4" t="str">
            <v>[DPM.xlsx]CG!E4</v>
          </cell>
        </row>
        <row r="5">
          <cell r="A5" t="str">
            <v>[DPM.xlsx]CG!E5</v>
          </cell>
        </row>
        <row r="6">
          <cell r="A6" t="str">
            <v>[DPM.xlsx]CG!E6</v>
          </cell>
          <cell r="F6" t="str">
            <v>Guarantees</v>
          </cell>
        </row>
        <row r="7">
          <cell r="A7" t="str">
            <v>[DPM.xlsx]CG!E7</v>
          </cell>
          <cell r="F7" t="str">
            <v>Credit derivatives</v>
          </cell>
        </row>
        <row r="8">
          <cell r="A8" t="str">
            <v>[DPM.xlsx]CG!E8</v>
          </cell>
          <cell r="F8" t="str">
            <v>Funded credit protection</v>
          </cell>
        </row>
        <row r="9">
          <cell r="A9" t="str">
            <v>[DPM.xlsx]CG!E9</v>
          </cell>
        </row>
        <row r="11">
          <cell r="A11" t="str">
            <v>[DPM.xlsx]CG!E11</v>
          </cell>
          <cell r="F11" t="str">
            <v>Credit Risk Mitigation, Funded credit protection, Financial collateral</v>
          </cell>
        </row>
        <row r="12">
          <cell r="A12" t="str">
            <v>[DPM.xlsx]CG!E12</v>
          </cell>
        </row>
        <row r="13">
          <cell r="A13" t="str">
            <v>[DPM.xlsx]CG!E13</v>
          </cell>
          <cell r="F13" t="str">
            <v>Other funded credit protection</v>
          </cell>
        </row>
        <row r="15">
          <cell r="A15" t="str">
            <v>[DPM.xlsx]CG!E15</v>
          </cell>
          <cell r="F15" t="str">
            <v>Eligible financial collateral</v>
          </cell>
        </row>
        <row r="16">
          <cell r="F16" t="str">
            <v>Other eligible collateral</v>
          </cell>
        </row>
        <row r="17">
          <cell r="A17" t="str">
            <v>[DPM.xlsx]CG!E17</v>
          </cell>
        </row>
        <row r="18">
          <cell r="A18" t="str">
            <v>[DPM.xlsx]CG!E18</v>
          </cell>
        </row>
        <row r="19">
          <cell r="A19" t="str">
            <v>[DPM.xlsx]CG!E19</v>
          </cell>
        </row>
        <row r="20">
          <cell r="A20" t="str">
            <v>[DPM.xlsx]CG!E20</v>
          </cell>
        </row>
        <row r="23">
          <cell r="A23" t="str">
            <v>[DPM.xlsx]CG!E23</v>
          </cell>
        </row>
        <row r="24">
          <cell r="A24" t="str">
            <v>[DPM.xlsx]CG!E24</v>
          </cell>
          <cell r="F24" t="str">
            <v>Credit Risk Mitigation. Comprehensive method</v>
          </cell>
        </row>
        <row r="25">
          <cell r="A25" t="str">
            <v>[DPM.xlsx]CG!E25</v>
          </cell>
        </row>
        <row r="26">
          <cell r="A26" t="str">
            <v>[DPM.xlsx]CG!E26</v>
          </cell>
        </row>
        <row r="27">
          <cell r="A27" t="str">
            <v>[DPM.xlsx]CG!E27</v>
          </cell>
        </row>
      </sheetData>
      <sheetData sheetId="8"/>
      <sheetData sheetId="9">
        <row r="2">
          <cell r="A2" t="str">
            <v>[DPM.xlsx]EC!E2</v>
          </cell>
        </row>
        <row r="4">
          <cell r="A4" t="str">
            <v>[DPM.xlsx]EC!E4</v>
          </cell>
          <cell r="F4" t="str">
            <v>Central Governments and central banks</v>
          </cell>
        </row>
        <row r="5">
          <cell r="A5" t="str">
            <v>[DPM.xlsx]EC!E5</v>
          </cell>
          <cell r="F5" t="str">
            <v>Regional governments or local authorities</v>
          </cell>
        </row>
        <row r="6">
          <cell r="A6" t="str">
            <v>[DPM.xlsx]EC!E6</v>
          </cell>
          <cell r="F6" t="str">
            <v>Administrative bodies and non-commercial undertakings</v>
          </cell>
        </row>
        <row r="7">
          <cell r="A7" t="str">
            <v>[DPM.xlsx]EC!E7</v>
          </cell>
          <cell r="F7" t="str">
            <v>Multilateral developments banks</v>
          </cell>
        </row>
        <row r="8">
          <cell r="A8" t="str">
            <v>[DPM.xlsx]EC!E8</v>
          </cell>
          <cell r="F8" t="str">
            <v>International organizations</v>
          </cell>
        </row>
        <row r="9">
          <cell r="A9" t="str">
            <v>[DPM.xlsx]EC!E9</v>
          </cell>
          <cell r="F9" t="str">
            <v>Institutions</v>
          </cell>
        </row>
        <row r="10">
          <cell r="A10" t="str">
            <v>[DPM.xlsx]EC!E10</v>
          </cell>
          <cell r="F10" t="str">
            <v>Corporate</v>
          </cell>
        </row>
        <row r="11">
          <cell r="A11" t="str">
            <v>[DPM.xlsx]EC!E11</v>
          </cell>
          <cell r="F11" t="str">
            <v>Corporate, of which: SME</v>
          </cell>
        </row>
        <row r="12">
          <cell r="A12" t="str">
            <v>[DPM.xlsx]EC!E12</v>
          </cell>
          <cell r="F12" t="str">
            <v>Retail</v>
          </cell>
        </row>
        <row r="13">
          <cell r="A13" t="str">
            <v>[DPM.xlsx]EC!E13</v>
          </cell>
          <cell r="F13" t="str">
            <v>Retail, of which: SME</v>
          </cell>
        </row>
        <row r="14">
          <cell r="A14" t="str">
            <v>[DPM.xlsx]EC!E14</v>
          </cell>
          <cell r="F14" t="str">
            <v>Secured on (by) real state property</v>
          </cell>
        </row>
        <row r="15">
          <cell r="A15" t="str">
            <v>[DPM.xlsx]EC!E15</v>
          </cell>
          <cell r="F15" t="str">
            <v>Secured by residential real state</v>
          </cell>
        </row>
        <row r="16">
          <cell r="A16" t="str">
            <v>[DPM.xlsx]EC!E16</v>
          </cell>
          <cell r="F16" t="str">
            <v>secured by commercial real state</v>
          </cell>
        </row>
        <row r="17">
          <cell r="A17" t="str">
            <v>[DPM.xlsx]EC!E17</v>
          </cell>
        </row>
        <row r="18">
          <cell r="A18" t="str">
            <v>[DPM.xlsx]EC!E18</v>
          </cell>
          <cell r="F18" t="str">
            <v>Regulatory high-risk categories</v>
          </cell>
        </row>
        <row r="19">
          <cell r="A19" t="str">
            <v>[DPM.xlsx]EC!E19</v>
          </cell>
          <cell r="F19" t="str">
            <v>Covered bonds</v>
          </cell>
        </row>
        <row r="20">
          <cell r="A20" t="str">
            <v>[DPM.xlsx]EC!E20</v>
          </cell>
          <cell r="F20" t="str">
            <v>Short-term claims on institutions and corporates</v>
          </cell>
        </row>
        <row r="21">
          <cell r="A21" t="str">
            <v>[DPM.xlsx]EC!E21</v>
          </cell>
          <cell r="F21" t="str">
            <v>Claims in the form of CIU</v>
          </cell>
        </row>
        <row r="22">
          <cell r="A22" t="str">
            <v>[DPM.xlsx]EC!E22</v>
          </cell>
          <cell r="F22" t="str">
            <v>Other items</v>
          </cell>
        </row>
        <row r="23">
          <cell r="A23" t="str">
            <v>[DPM.xlsx]EC!E23</v>
          </cell>
        </row>
        <row r="26">
          <cell r="A26" t="str">
            <v>[DPM.xlsx]EC!E26</v>
          </cell>
        </row>
        <row r="27">
          <cell r="A27" t="str">
            <v>[DPM.xlsx]EC!E27</v>
          </cell>
        </row>
        <row r="28">
          <cell r="A28" t="str">
            <v>[DPM.xlsx]EC!E28</v>
          </cell>
        </row>
        <row r="29">
          <cell r="A29" t="str">
            <v>[DPM.xlsx]EC!E29</v>
          </cell>
        </row>
        <row r="32">
          <cell r="A32" t="str">
            <v>[DPM.xlsx]EC!E32</v>
          </cell>
        </row>
        <row r="33">
          <cell r="A33" t="str">
            <v>[DPM.xlsx]EC!E33</v>
          </cell>
        </row>
        <row r="34">
          <cell r="A34" t="str">
            <v>[DPM.xlsx]EC!E34</v>
          </cell>
        </row>
        <row r="35">
          <cell r="A35" t="str">
            <v>[DPM.xlsx]EC!E35</v>
          </cell>
        </row>
        <row r="36">
          <cell r="A36" t="str">
            <v>[DPM.xlsx]EC!E36</v>
          </cell>
        </row>
        <row r="37">
          <cell r="A37" t="str">
            <v>[DPM.xlsx]EC!E37</v>
          </cell>
        </row>
        <row r="38">
          <cell r="A38" t="str">
            <v>[DPM.xlsx]EC!E38</v>
          </cell>
        </row>
        <row r="39">
          <cell r="A39" t="str">
            <v>[DPM.xlsx]EC!E39</v>
          </cell>
        </row>
        <row r="40">
          <cell r="A40" t="str">
            <v>[DPM.xlsx]EC!E40</v>
          </cell>
        </row>
        <row r="41">
          <cell r="A41" t="str">
            <v>[DPM.xlsx]EC!E41</v>
          </cell>
        </row>
        <row r="46">
          <cell r="A46" t="str">
            <v>[DPM.xlsx]EC!E46</v>
          </cell>
        </row>
      </sheetData>
      <sheetData sheetId="10">
        <row r="2">
          <cell r="A2" t="str">
            <v>[DPM.xlsx]GA!E2</v>
          </cell>
        </row>
        <row r="6">
          <cell r="A6" t="str">
            <v>[DPM.xlsx]GA!E6</v>
          </cell>
        </row>
        <row r="7">
          <cell r="A7" t="str">
            <v>[DPM.xlsx]GA!E7</v>
          </cell>
        </row>
        <row r="8">
          <cell r="A8" t="str">
            <v>[DPM.xlsx]GA!E8</v>
          </cell>
        </row>
        <row r="9">
          <cell r="A9" t="str">
            <v>[DPM.xlsx]GA!E9</v>
          </cell>
        </row>
        <row r="10">
          <cell r="A10" t="str">
            <v>[DPM.xlsx]GA!E10</v>
          </cell>
        </row>
        <row r="11">
          <cell r="A11" t="str">
            <v>[DPM.xlsx]GA!E11</v>
          </cell>
        </row>
        <row r="17">
          <cell r="A17" t="str">
            <v>[DPM.xlsx]GA!E17</v>
          </cell>
        </row>
        <row r="18">
          <cell r="A18" t="str">
            <v>[DPM.xlsx]GA!E18</v>
          </cell>
        </row>
        <row r="27">
          <cell r="A27" t="str">
            <v>[DPM.xlsx]GA!E27</v>
          </cell>
        </row>
      </sheetData>
      <sheetData sheetId="11">
        <row r="5">
          <cell r="A5" t="str">
            <v>[DPM.xlsx]IU!E5</v>
          </cell>
        </row>
        <row r="6">
          <cell r="A6" t="str">
            <v>[DPM.xlsx]IU!E6</v>
          </cell>
        </row>
        <row r="7">
          <cell r="A7" t="str">
            <v>[DPM.xlsx]IU!E7</v>
          </cell>
        </row>
        <row r="8">
          <cell r="A8" t="str">
            <v>[DPM.xlsx]IU!E8</v>
          </cell>
        </row>
        <row r="9">
          <cell r="A9" t="str">
            <v>[DPM.xlsx]IU!E9</v>
          </cell>
        </row>
        <row r="10">
          <cell r="A10" t="str">
            <v>[DPM.xlsx]IU!E10</v>
          </cell>
        </row>
      </sheetData>
      <sheetData sheetId="12">
        <row r="2">
          <cell r="A2" t="str">
            <v>[DPM.xlsx]PI!E2</v>
          </cell>
        </row>
        <row r="3">
          <cell r="A3" t="str">
            <v>[DPM.xlsx]PI!E3</v>
          </cell>
          <cell r="F3" t="str">
            <v>Total</v>
          </cell>
        </row>
        <row r="4">
          <cell r="A4" t="str">
            <v>[DPM.xlsx]PI!E4</v>
          </cell>
          <cell r="F4" t="str">
            <v>Ponderación 10%</v>
          </cell>
        </row>
        <row r="5">
          <cell r="A5" t="str">
            <v>[DPM.xlsx]PI!E5</v>
          </cell>
          <cell r="F5" t="str">
            <v>Ponderación 20%</v>
          </cell>
        </row>
        <row r="6">
          <cell r="A6" t="str">
            <v>[DPM.xlsx]PI!E6</v>
          </cell>
          <cell r="F6" t="str">
            <v>Ponderación 35%</v>
          </cell>
        </row>
        <row r="7">
          <cell r="A7" t="str">
            <v>[DPM.xlsx]PI!E7</v>
          </cell>
          <cell r="F7" t="str">
            <v>Ponderación 50%</v>
          </cell>
        </row>
        <row r="8">
          <cell r="A8" t="str">
            <v>[DPM.xlsx]PI!E8</v>
          </cell>
          <cell r="F8" t="str">
            <v>Ponderación 70%</v>
          </cell>
        </row>
        <row r="9">
          <cell r="A9" t="str">
            <v>[DPM.xlsx]PI!E9</v>
          </cell>
          <cell r="F9" t="str">
            <v>Ponderación 75%</v>
          </cell>
        </row>
        <row r="10">
          <cell r="A10" t="str">
            <v>[DPM.xlsx]PI!E10</v>
          </cell>
          <cell r="F10" t="str">
            <v>Ponderación100%</v>
          </cell>
        </row>
        <row r="11">
          <cell r="A11" t="str">
            <v>[DPM.xlsx]PI!E11</v>
          </cell>
          <cell r="F11" t="str">
            <v>Ponderación 150%</v>
          </cell>
        </row>
        <row r="12">
          <cell r="A12" t="str">
            <v>[DPM.xlsx]PI!E12</v>
          </cell>
          <cell r="F12" t="str">
            <v>Ponderación 200%</v>
          </cell>
        </row>
        <row r="13">
          <cell r="A13" t="str">
            <v>[DPM.xlsx]PI!E13</v>
          </cell>
          <cell r="F13" t="str">
            <v>Otras ponderaciones</v>
          </cell>
        </row>
        <row r="14">
          <cell r="A14" t="str">
            <v>[DPM.xlsx]PI!E14</v>
          </cell>
        </row>
        <row r="15">
          <cell r="A15" t="str">
            <v>[DPM.xlsx]PI!E15</v>
          </cell>
        </row>
        <row r="16">
          <cell r="A16" t="str">
            <v>[DPM.xlsx]PI!E16</v>
          </cell>
        </row>
        <row r="17">
          <cell r="A17" t="str">
            <v>[DPM.xlsx]PI!E17</v>
          </cell>
        </row>
        <row r="18">
          <cell r="A18" t="str">
            <v>[DPM.xlsx]PI!E18</v>
          </cell>
        </row>
        <row r="19">
          <cell r="A19" t="str">
            <v>[DPM.xlsx]PI!E19</v>
          </cell>
        </row>
        <row r="20">
          <cell r="A20" t="str">
            <v>[DPM.xlsx]PI!E20</v>
          </cell>
        </row>
        <row r="21">
          <cell r="A21" t="str">
            <v>[DPM.xlsx]PI!E21</v>
          </cell>
        </row>
        <row r="22">
          <cell r="A22" t="str">
            <v>[DPM.xlsx]PI!E22</v>
          </cell>
        </row>
        <row r="23">
          <cell r="A23" t="str">
            <v>[DPM.xlsx]PI!E23</v>
          </cell>
        </row>
        <row r="24">
          <cell r="A24" t="str">
            <v>[DPM.xlsx]PI!E24</v>
          </cell>
        </row>
        <row r="25">
          <cell r="A25" t="str">
            <v>[DPM.xlsx]PI!E25</v>
          </cell>
        </row>
        <row r="26">
          <cell r="A26" t="str">
            <v>[DPM.xlsx]PI!E26</v>
          </cell>
          <cell r="F26" t="str">
            <v>0% conversion factor</v>
          </cell>
        </row>
        <row r="27">
          <cell r="A27" t="str">
            <v>[DPM.xlsx]PI!E27</v>
          </cell>
          <cell r="F27" t="str">
            <v>20% conversion factor</v>
          </cell>
        </row>
        <row r="28">
          <cell r="A28" t="str">
            <v>[DPM.xlsx]PI!E28</v>
          </cell>
          <cell r="F28" t="str">
            <v>50% conversion factor</v>
          </cell>
        </row>
        <row r="29">
          <cell r="A29" t="str">
            <v>[DPM.xlsx]PI!E29</v>
          </cell>
        </row>
        <row r="31">
          <cell r="A31" t="str">
            <v>[DPM.xlsx]PI!E31</v>
          </cell>
        </row>
        <row r="32">
          <cell r="A32" t="str">
            <v>[DPM.xlsx]PI!E32</v>
          </cell>
        </row>
        <row r="33">
          <cell r="A33" t="str">
            <v>[DPM.xlsx]PI!E33</v>
          </cell>
        </row>
        <row r="34">
          <cell r="A34" t="str">
            <v>[DPM.xlsx]PI!E34</v>
          </cell>
        </row>
        <row r="35">
          <cell r="A35" t="str">
            <v>[DPM.xlsx]PI!E35</v>
          </cell>
        </row>
      </sheetData>
      <sheetData sheetId="13">
        <row r="5">
          <cell r="A5" t="str">
            <v>[DPM.xlsx]PO!E5</v>
          </cell>
        </row>
      </sheetData>
      <sheetData sheetId="14"/>
      <sheetData sheetId="15">
        <row r="4">
          <cell r="A4" t="str">
            <v>[DPM.xlsx]SE!E4</v>
          </cell>
        </row>
        <row r="5">
          <cell r="A5" t="str">
            <v>[DPM.xlsx]SE!E5</v>
          </cell>
        </row>
        <row r="8">
          <cell r="A8" t="str">
            <v>[DPM.xlsx]SE!E8</v>
          </cell>
        </row>
        <row r="10">
          <cell r="A10" t="str">
            <v>[DPM.xlsx]SE!E10</v>
          </cell>
        </row>
        <row r="11">
          <cell r="A11" t="str">
            <v>[DPM.xlsx]SE!E11</v>
          </cell>
        </row>
        <row r="13">
          <cell r="A13" t="str">
            <v>[DPM.xlsx]SE!E13</v>
          </cell>
        </row>
        <row r="14">
          <cell r="A14" t="str">
            <v>[DPM.xlsx]SE!E14</v>
          </cell>
        </row>
        <row r="15">
          <cell r="A15" t="str">
            <v>[DPM.xlsx]SE!E15</v>
          </cell>
        </row>
        <row r="17">
          <cell r="A17" t="str">
            <v>[DPM.xlsx]SE!E17</v>
          </cell>
        </row>
        <row r="18">
          <cell r="A18" t="str">
            <v>[DPM.xlsx]SE!E18</v>
          </cell>
        </row>
        <row r="19">
          <cell r="A19" t="str">
            <v>[DPM.xlsx]SE!E19</v>
          </cell>
        </row>
        <row r="21">
          <cell r="A21" t="str">
            <v>[DPM.xlsx]SE!E21</v>
          </cell>
        </row>
        <row r="23">
          <cell r="A23" t="str">
            <v>[DPM.xlsx]SE!E23</v>
          </cell>
        </row>
        <row r="28">
          <cell r="A28" t="str">
            <v>[DPM.xlsx]SE!E28</v>
          </cell>
        </row>
        <row r="29">
          <cell r="A29" t="str">
            <v>[DPM.xlsx]SE!E29</v>
          </cell>
        </row>
        <row r="30">
          <cell r="A30" t="str">
            <v>[DPM.xlsx]SE!E30</v>
          </cell>
        </row>
        <row r="31">
          <cell r="A31" t="str">
            <v>[DPM.xlsx]SE!E31</v>
          </cell>
        </row>
        <row r="32">
          <cell r="A32" t="str">
            <v>[DPM.xlsx]SE!E32</v>
          </cell>
        </row>
        <row r="34">
          <cell r="A34" t="str">
            <v>[DPM.xlsx]SE!E34</v>
          </cell>
        </row>
        <row r="35">
          <cell r="A35" t="str">
            <v>[DPM.xlsx]SE!E35</v>
          </cell>
        </row>
        <row r="36">
          <cell r="A36" t="str">
            <v>[DPM.xlsx]SE!E36</v>
          </cell>
        </row>
        <row r="37">
          <cell r="A37" t="str">
            <v>[DPM.xlsx]SE!E37</v>
          </cell>
        </row>
        <row r="38">
          <cell r="A38" t="str">
            <v>[DPM.xlsx]SE!E38</v>
          </cell>
        </row>
        <row r="39">
          <cell r="A39" t="str">
            <v>[DPM.xlsx]SE!E39</v>
          </cell>
        </row>
        <row r="40">
          <cell r="A40" t="str">
            <v>[DPM.xlsx]SE!E40</v>
          </cell>
        </row>
        <row r="41">
          <cell r="A41" t="str">
            <v>[DPM.xlsx]SE!E41</v>
          </cell>
        </row>
        <row r="42">
          <cell r="A42" t="str">
            <v>[DPM.xlsx]SE!E42</v>
          </cell>
        </row>
        <row r="43">
          <cell r="A43" t="str">
            <v>[DPM.xlsx]SE!E43</v>
          </cell>
        </row>
        <row r="44">
          <cell r="A44" t="str">
            <v>[DPM.xlsx]SE!E44</v>
          </cell>
        </row>
        <row r="45">
          <cell r="A45" t="str">
            <v>[DPM.xlsx]SE!E45</v>
          </cell>
        </row>
        <row r="46">
          <cell r="A46" t="str">
            <v>[DPM.xlsx]SE!E46</v>
          </cell>
        </row>
      </sheetData>
      <sheetData sheetId="16"/>
      <sheetData sheetId="17">
        <row r="2">
          <cell r="A2" t="str">
            <v>[DPM.xlsx]TR!E2</v>
          </cell>
        </row>
        <row r="4">
          <cell r="A4" t="str">
            <v>[DPM.xlsx]TR!E4</v>
          </cell>
        </row>
      </sheetData>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tabColor indexed="10"/>
    <pageSetUpPr fitToPage="1"/>
  </sheetPr>
  <dimension ref="B2:M13"/>
  <sheetViews>
    <sheetView zoomScaleNormal="100" zoomScaleSheetLayoutView="75" workbookViewId="0">
      <selection activeCell="D50" sqref="D50"/>
    </sheetView>
  </sheetViews>
  <sheetFormatPr baseColWidth="10" defaultColWidth="9.140625" defaultRowHeight="12.75"/>
  <cols>
    <col min="1" max="2" width="9.140625" style="245" customWidth="1"/>
    <col min="3" max="3" width="2.7109375" style="245" customWidth="1"/>
    <col min="4" max="4" width="88.5703125" style="245" customWidth="1"/>
    <col min="5" max="16384" width="9.140625" style="245"/>
  </cols>
  <sheetData>
    <row r="2" spans="2:13">
      <c r="B2" s="1065" t="s">
        <v>225</v>
      </c>
      <c r="C2" s="1065"/>
      <c r="D2" s="1065"/>
    </row>
    <row r="4" spans="2:13">
      <c r="B4" s="246"/>
      <c r="D4" s="245" t="s">
        <v>330</v>
      </c>
    </row>
    <row r="6" spans="2:13">
      <c r="B6" s="247"/>
      <c r="D6" s="248" t="s">
        <v>331</v>
      </c>
    </row>
    <row r="8" spans="2:13">
      <c r="B8" s="881"/>
      <c r="D8" s="259" t="s">
        <v>226</v>
      </c>
    </row>
    <row r="10" spans="2:13">
      <c r="B10" s="249"/>
      <c r="D10" s="245" t="s">
        <v>332</v>
      </c>
      <c r="E10" s="250"/>
      <c r="F10" s="250"/>
      <c r="G10" s="250"/>
      <c r="H10" s="250"/>
      <c r="I10" s="250"/>
      <c r="J10" s="250"/>
      <c r="K10" s="250"/>
      <c r="L10" s="250"/>
      <c r="M10" s="250"/>
    </row>
    <row r="12" spans="2:13">
      <c r="B12" s="251"/>
      <c r="E12" s="250"/>
      <c r="F12" s="250"/>
      <c r="G12" s="250"/>
      <c r="H12" s="250"/>
      <c r="I12" s="250"/>
      <c r="J12" s="250"/>
      <c r="K12" s="250"/>
      <c r="L12" s="250"/>
      <c r="M12" s="250"/>
    </row>
    <row r="13" spans="2:13">
      <c r="B13" s="251"/>
      <c r="E13" s="250"/>
      <c r="F13" s="250"/>
      <c r="G13" s="250"/>
      <c r="H13" s="250"/>
      <c r="I13" s="250"/>
      <c r="J13" s="250"/>
      <c r="K13" s="250"/>
      <c r="L13" s="250"/>
      <c r="M13" s="250"/>
    </row>
  </sheetData>
  <mergeCells count="1">
    <mergeCell ref="B2:D2"/>
  </mergeCells>
  <phoneticPr fontId="1" type="noConversion"/>
  <pageMargins left="0.74803149606299213" right="0.74803149606299213" top="0.98425196850393704" bottom="0.98425196850393704" header="0.51181102362204722" footer="0.51181102362204722"/>
  <pageSetup paperSize="9" scale="80"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sheetPr codeName="Hoja10">
    <pageSetUpPr fitToPage="1"/>
  </sheetPr>
  <dimension ref="B2:H11"/>
  <sheetViews>
    <sheetView zoomScale="75" workbookViewId="0"/>
  </sheetViews>
  <sheetFormatPr baseColWidth="10" defaultColWidth="11.42578125" defaultRowHeight="15"/>
  <cols>
    <col min="1" max="1" width="3.85546875" style="566" customWidth="1"/>
    <col min="2" max="2" width="3.140625" style="566" customWidth="1"/>
    <col min="3" max="3" width="4.140625" style="566" customWidth="1"/>
    <col min="4" max="4" width="13.5703125" style="566" customWidth="1"/>
    <col min="5" max="5" width="65.42578125" style="566" customWidth="1"/>
    <col min="6" max="6" width="21.5703125" style="566" customWidth="1"/>
    <col min="7" max="7" width="19.28515625" style="566" customWidth="1"/>
    <col min="8" max="8" width="20.140625" style="568" customWidth="1"/>
    <col min="9" max="16384" width="11.42578125" style="566"/>
  </cols>
  <sheetData>
    <row r="2" spans="2:8" s="563" customFormat="1" ht="27" customHeight="1">
      <c r="B2" s="563" t="s">
        <v>121</v>
      </c>
      <c r="E2" s="564" t="s">
        <v>122</v>
      </c>
    </row>
    <row r="3" spans="2:8" ht="31.5" customHeight="1">
      <c r="B3" s="565"/>
      <c r="E3" s="567"/>
      <c r="F3" s="567"/>
      <c r="G3" s="567"/>
    </row>
    <row r="4" spans="2:8" ht="75">
      <c r="B4" s="569"/>
      <c r="C4" s="570"/>
      <c r="D4" s="570"/>
      <c r="E4" s="570"/>
      <c r="F4" s="571" t="str">
        <f ca="1">INDIRECT([3]AT!$A46)</f>
        <v>Unsettled transactions at Settlement price</v>
      </c>
      <c r="G4" s="572" t="str">
        <f ca="1">INDIRECT([3]AT!$A47)</f>
        <v>Price difference exposure due to unsettled transactions</v>
      </c>
      <c r="H4" s="572" t="str">
        <f ca="1">INDIRECT([3]AT!$A45)</f>
        <v>Capital requirements</v>
      </c>
    </row>
    <row r="5" spans="2:8">
      <c r="B5" s="573"/>
      <c r="C5" s="574"/>
      <c r="D5" s="574"/>
      <c r="E5" s="574"/>
      <c r="F5" s="575" t="s">
        <v>171</v>
      </c>
      <c r="G5" s="576" t="s">
        <v>172</v>
      </c>
      <c r="H5" s="575" t="s">
        <v>197</v>
      </c>
    </row>
    <row r="6" spans="2:8">
      <c r="B6" s="577" t="s">
        <v>575</v>
      </c>
      <c r="C6" s="578"/>
      <c r="D6" s="579" t="str">
        <f ca="1">INDIRECT([3]IU!$A5)</f>
        <v>Total unsettled transactions in the Trading Book</v>
      </c>
      <c r="E6" s="580"/>
      <c r="F6" s="581"/>
      <c r="G6" s="582"/>
      <c r="H6" s="583" t="s">
        <v>227</v>
      </c>
    </row>
    <row r="7" spans="2:8">
      <c r="B7" s="1059" t="s">
        <v>576</v>
      </c>
      <c r="C7" s="584"/>
      <c r="D7" s="585" t="str">
        <f ca="1">INDIRECT([3]IU!$A6)</f>
        <v>Transactions unsettled Up to 4 days (Factor 0%)</v>
      </c>
      <c r="E7" s="586"/>
      <c r="F7" s="587"/>
      <c r="G7" s="893"/>
      <c r="H7" s="588"/>
    </row>
    <row r="8" spans="2:8">
      <c r="B8" s="1060" t="s">
        <v>577</v>
      </c>
      <c r="C8" s="584"/>
      <c r="D8" s="585" t="str">
        <f ca="1">INDIRECT([3]IU!$A7)</f>
        <v>Transactions unsettled Between 5 and 15 days (Factor 8%)</v>
      </c>
      <c r="E8" s="586"/>
      <c r="F8" s="587"/>
      <c r="G8" s="584"/>
      <c r="H8" s="588"/>
    </row>
    <row r="9" spans="2:8">
      <c r="B9" s="1060" t="s">
        <v>578</v>
      </c>
      <c r="C9" s="584"/>
      <c r="D9" s="585" t="str">
        <f ca="1">INDIRECT([3]IU!$A8)</f>
        <v>Transactions unsettled Between 16 and 30 days (Factor 50%)</v>
      </c>
      <c r="E9" s="586"/>
      <c r="F9" s="587"/>
      <c r="G9" s="584"/>
      <c r="H9" s="588"/>
    </row>
    <row r="10" spans="2:8">
      <c r="B10" s="1060" t="s">
        <v>579</v>
      </c>
      <c r="C10" s="584"/>
      <c r="D10" s="585" t="str">
        <f ca="1">INDIRECT([3]IU!$A9)</f>
        <v>Transactions unsettled Between 31 and 45 days (Factor 75%)</v>
      </c>
      <c r="E10" s="586"/>
      <c r="F10" s="587"/>
      <c r="G10" s="584"/>
      <c r="H10" s="588"/>
    </row>
    <row r="11" spans="2:8">
      <c r="B11" s="1061" t="s">
        <v>580</v>
      </c>
      <c r="C11" s="589"/>
      <c r="D11" s="1047" t="str">
        <f ca="1">INDIRECT([3]IU!$A10)</f>
        <v>Transactions unsettled for 46 days or more (Factor 100%)</v>
      </c>
      <c r="E11" s="590"/>
      <c r="F11" s="591"/>
      <c r="G11" s="589"/>
      <c r="H11" s="592"/>
    </row>
  </sheetData>
  <phoneticPr fontId="57" type="noConversion"/>
  <printOptions horizontalCentered="1" verticalCentered="1"/>
  <pageMargins left="0.74803149606299213" right="0.74803149606299213" top="0.98425196850393704" bottom="0.98425196850393704" header="0.51181102362204722" footer="0.51181102362204722"/>
  <pageSetup paperSize="9" scale="90" orientation="landscape" r:id="rId1"/>
  <headerFooter alignWithMargins="0">
    <oddHeader>&amp;C&amp;U&amp;A</oddHeader>
  </headerFooter>
</worksheet>
</file>

<file path=xl/worksheets/sheet11.xml><?xml version="1.0" encoding="utf-8"?>
<worksheet xmlns="http://schemas.openxmlformats.org/spreadsheetml/2006/main" xmlns:r="http://schemas.openxmlformats.org/officeDocument/2006/relationships">
  <sheetPr codeName="Hoja11">
    <pageSetUpPr fitToPage="1"/>
  </sheetPr>
  <dimension ref="B2:D15"/>
  <sheetViews>
    <sheetView zoomScale="75" workbookViewId="0">
      <selection activeCell="D54" sqref="D54"/>
    </sheetView>
  </sheetViews>
  <sheetFormatPr baseColWidth="10" defaultColWidth="11.42578125" defaultRowHeight="12.75"/>
  <cols>
    <col min="1" max="1" width="6.140625" style="598" customWidth="1"/>
    <col min="2" max="2" width="9.42578125" style="598" customWidth="1"/>
    <col min="3" max="3" width="83.28515625" style="598" customWidth="1"/>
    <col min="4" max="4" width="68.85546875" style="598" customWidth="1"/>
    <col min="5" max="16384" width="11.42578125" style="598"/>
  </cols>
  <sheetData>
    <row r="2" spans="2:4" s="594" customFormat="1" ht="18">
      <c r="B2" s="563" t="s">
        <v>121</v>
      </c>
      <c r="C2" s="593"/>
      <c r="D2" s="593"/>
    </row>
    <row r="3" spans="2:4" ht="15">
      <c r="B3" s="595"/>
      <c r="C3" s="596"/>
      <c r="D3" s="597"/>
    </row>
    <row r="4" spans="2:4" ht="19.5">
      <c r="B4" s="599" t="s">
        <v>220</v>
      </c>
      <c r="C4" s="600" t="s">
        <v>221</v>
      </c>
      <c r="D4" s="599" t="s">
        <v>123</v>
      </c>
    </row>
    <row r="5" spans="2:4" ht="18" customHeight="1">
      <c r="B5" s="1231" t="s">
        <v>223</v>
      </c>
      <c r="C5" s="1232"/>
      <c r="D5" s="1233"/>
    </row>
    <row r="6" spans="2:4" ht="18" customHeight="1">
      <c r="B6" s="601" t="s">
        <v>171</v>
      </c>
      <c r="C6" s="602" t="s">
        <v>124</v>
      </c>
      <c r="D6" s="603" t="s">
        <v>125</v>
      </c>
    </row>
    <row r="7" spans="2:4" ht="15">
      <c r="B7" s="601" t="s">
        <v>172</v>
      </c>
      <c r="C7" s="602" t="s">
        <v>126</v>
      </c>
      <c r="D7" s="603" t="s">
        <v>125</v>
      </c>
    </row>
    <row r="8" spans="2:4" ht="15">
      <c r="B8" s="601" t="s">
        <v>197</v>
      </c>
      <c r="C8" s="602" t="s">
        <v>314</v>
      </c>
      <c r="D8" s="602" t="s">
        <v>127</v>
      </c>
    </row>
    <row r="9" spans="2:4" ht="18">
      <c r="B9" s="1231" t="s">
        <v>316</v>
      </c>
      <c r="C9" s="1232"/>
      <c r="D9" s="1233"/>
    </row>
    <row r="10" spans="2:4" ht="45">
      <c r="B10" s="601" t="s">
        <v>171</v>
      </c>
      <c r="C10" s="602" t="s">
        <v>128</v>
      </c>
      <c r="D10" s="602" t="s">
        <v>129</v>
      </c>
    </row>
    <row r="11" spans="2:4" ht="15">
      <c r="B11" s="601" t="s">
        <v>172</v>
      </c>
      <c r="C11" s="604" t="s">
        <v>130</v>
      </c>
      <c r="D11" s="603" t="s">
        <v>131</v>
      </c>
    </row>
    <row r="12" spans="2:4" ht="15">
      <c r="B12" s="601" t="s">
        <v>197</v>
      </c>
      <c r="C12" s="604" t="s">
        <v>132</v>
      </c>
      <c r="D12" s="603" t="s">
        <v>131</v>
      </c>
    </row>
    <row r="13" spans="2:4" ht="15">
      <c r="B13" s="601" t="s">
        <v>173</v>
      </c>
      <c r="C13" s="604" t="s">
        <v>133</v>
      </c>
      <c r="D13" s="603" t="s">
        <v>131</v>
      </c>
    </row>
    <row r="14" spans="2:4" ht="15">
      <c r="B14" s="601" t="s">
        <v>174</v>
      </c>
      <c r="C14" s="604" t="s">
        <v>134</v>
      </c>
      <c r="D14" s="603" t="s">
        <v>131</v>
      </c>
    </row>
    <row r="15" spans="2:4" ht="15">
      <c r="B15" s="601" t="s">
        <v>175</v>
      </c>
      <c r="C15" s="604" t="s">
        <v>135</v>
      </c>
      <c r="D15" s="603" t="s">
        <v>131</v>
      </c>
    </row>
  </sheetData>
  <mergeCells count="2">
    <mergeCell ref="B5:D5"/>
    <mergeCell ref="B9:D9"/>
  </mergeCells>
  <phoneticPr fontId="57" type="noConversion"/>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2.xml><?xml version="1.0" encoding="utf-8"?>
<worksheet xmlns="http://schemas.openxmlformats.org/spreadsheetml/2006/main" xmlns:r="http://schemas.openxmlformats.org/officeDocument/2006/relationships">
  <sheetPr codeName="Hoja12">
    <pageSetUpPr fitToPage="1"/>
  </sheetPr>
  <dimension ref="A1:AZ34"/>
  <sheetViews>
    <sheetView zoomScale="40" zoomScaleNormal="40" workbookViewId="0"/>
  </sheetViews>
  <sheetFormatPr baseColWidth="10" defaultColWidth="11.42578125" defaultRowHeight="15"/>
  <cols>
    <col min="1" max="1" width="14" style="605" customWidth="1"/>
    <col min="2" max="2" width="86.85546875" style="610" customWidth="1"/>
    <col min="3" max="3" width="32" style="610" customWidth="1"/>
    <col min="4" max="4" width="23" style="610" customWidth="1"/>
    <col min="5" max="5" width="28.85546875" style="610" customWidth="1"/>
    <col min="6" max="6" width="26.5703125" style="610" customWidth="1"/>
    <col min="7" max="7" width="32.85546875" style="610" customWidth="1"/>
    <col min="8" max="8" width="32" style="610" customWidth="1"/>
    <col min="9" max="9" width="29.7109375" style="610" customWidth="1"/>
    <col min="10" max="10" width="28" style="610" customWidth="1"/>
    <col min="11" max="11" width="25.28515625" style="610" customWidth="1"/>
    <col min="12" max="12" width="23" style="610" customWidth="1"/>
    <col min="13" max="13" width="19.85546875" style="610" customWidth="1"/>
    <col min="14" max="14" width="31.5703125" style="610" customWidth="1"/>
    <col min="15" max="15" width="29.28515625" style="610" customWidth="1"/>
    <col min="16" max="16" width="22.5703125" style="610" customWidth="1"/>
    <col min="17" max="20" width="28.7109375" style="610" customWidth="1"/>
    <col min="21" max="21" width="28" style="610" customWidth="1"/>
    <col min="22" max="22" width="25.28515625" style="610" customWidth="1"/>
    <col min="23" max="23" width="27" style="610" customWidth="1"/>
    <col min="24" max="27" width="13.7109375" style="610" customWidth="1"/>
    <col min="28" max="28" width="19.42578125" style="610" customWidth="1"/>
    <col min="29" max="29" width="21.28515625" style="610" customWidth="1"/>
    <col min="30" max="30" width="11.42578125" style="610"/>
    <col min="31" max="31" width="24.42578125" style="610" customWidth="1"/>
    <col min="32" max="32" width="21.7109375" style="610" customWidth="1"/>
    <col min="33" max="33" width="32.28515625" style="610" customWidth="1"/>
    <col min="34" max="34" width="32.42578125" style="610" customWidth="1"/>
    <col min="35" max="35" width="33.42578125" style="610" customWidth="1"/>
    <col min="36" max="36" width="34.5703125" style="610" customWidth="1"/>
    <col min="37" max="37" width="32" style="610" customWidth="1"/>
    <col min="38" max="38" width="34.7109375" style="610" customWidth="1"/>
    <col min="39" max="39" width="28.85546875" style="610" customWidth="1"/>
    <col min="40" max="40" width="11.42578125" style="611"/>
    <col min="41" max="16384" width="11.42578125" style="605"/>
  </cols>
  <sheetData>
    <row r="1" spans="1:39" ht="66" customHeight="1">
      <c r="B1" s="606" t="s">
        <v>8</v>
      </c>
      <c r="C1" s="607" t="s">
        <v>9</v>
      </c>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8"/>
      <c r="AH1" s="608"/>
      <c r="AI1" s="608"/>
      <c r="AJ1" s="609"/>
    </row>
    <row r="2" spans="1:39" ht="35.25">
      <c r="B2" s="612" t="s">
        <v>10</v>
      </c>
      <c r="C2" s="613"/>
      <c r="D2" s="613"/>
      <c r="E2" s="614"/>
      <c r="F2" s="614"/>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8"/>
      <c r="AH2" s="608"/>
      <c r="AI2" s="608"/>
      <c r="AJ2" s="609"/>
    </row>
    <row r="3" spans="1:39" ht="126" customHeight="1">
      <c r="B3" s="1243"/>
      <c r="C3" s="1246" t="str">
        <f ca="1">INDIRECT([3]AT!$A35) &amp; " " &amp;  INDIRECT([3]TR!$A4) &amp; " " &amp; INDIRECT([3]SE!$A8)</f>
        <v>Total amount of Securitisation exposures originated</v>
      </c>
      <c r="D3" s="1248" t="str">
        <f ca="1">INDIRECT([3]SE!$A4) &amp; ": " &amp; INDIRECT([3]SE!$A5)</f>
        <v>Synthetic securitisations: Credit protection to the securitised exposures</v>
      </c>
      <c r="E3" s="1249"/>
      <c r="F3" s="1250"/>
      <c r="G3" s="616" t="str">
        <f ca="1">INDIRECT([3]SE!$A10)</f>
        <v>Securitisation positions</v>
      </c>
      <c r="H3" s="1234" t="str">
        <f ca="1">INDIRECT([3]AT!$A9)</f>
        <v>(-) Value adjustments and provisions</v>
      </c>
      <c r="I3" s="1234" t="str">
        <f ca="1">INDIRECT([3]AT!$A10)</f>
        <v>Exposure net of value adjustments and provisions</v>
      </c>
      <c r="J3" s="1257" t="str">
        <f ca="1">INDIRECT([3]CG!$A23)</f>
        <v>Credit Risk Mitigation Techniques with substitution effects on the exposure</v>
      </c>
      <c r="K3" s="1257"/>
      <c r="L3" s="1257"/>
      <c r="M3" s="1252"/>
      <c r="N3" s="1234" t="str">
        <f ca="1">INDIRECT([3]AT!$A16)</f>
        <v>Net exposure after CRM substitution effects pre conversion factors</v>
      </c>
      <c r="O3" s="1234" t="str">
        <f ca="1">INDIRECT([3]AT!$A17) &amp; ": " &amp; INDIRECT([3]CG!$A9) &amp; " " &amp; INDIRECT([3]CG!$A11) &amp; " " &amp; INDIRECT([3]CG!$A24) &amp; " " &amp; INDIRECT([3]AT!$A32)</f>
        <v>(-) Credit risk mitigation techniques affecting the amount of the exposure: Funded credit protection Financial collateral Comprehensive method Adjusted value [Cvam]</v>
      </c>
      <c r="P3" s="1234" t="str">
        <f ca="1">INDIRECT([3]AT!$A18)</f>
        <v>Fully adjusted exposure value (E*)</v>
      </c>
      <c r="Q3" s="1236" t="str">
        <f ca="1">INDIRECT([3]PI!$A31)</f>
        <v>Breakdown of the fully Adjusted Exposure value (E*) of off balance sheet items according to credit conversion factors</v>
      </c>
      <c r="R3" s="1237"/>
      <c r="S3" s="1237"/>
      <c r="T3" s="1238"/>
      <c r="U3" s="1236" t="str">
        <f ca="1">INDIRECT([3]AT!$A19)</f>
        <v>Exposure value</v>
      </c>
      <c r="V3" s="617"/>
      <c r="W3" s="618"/>
      <c r="X3" s="1265" t="str">
        <f ca="1">INDIRECT([3]PI!$A2)&amp; " ACCORDING TO RISK WEIGHTS"</f>
        <v>Breakdown of exposures by risk weights ACCORDING TO RISK WEIGHTS</v>
      </c>
      <c r="Y3" s="1266"/>
      <c r="Z3" s="1266"/>
      <c r="AA3" s="1266"/>
      <c r="AB3" s="1266"/>
      <c r="AC3" s="1266"/>
      <c r="AD3" s="1266"/>
      <c r="AE3" s="1266"/>
      <c r="AF3" s="1266"/>
      <c r="AG3" s="1261" t="str">
        <f ca="1">INDIRECT([3]AT!$A23)</f>
        <v>Risk weighted exposure amount</v>
      </c>
      <c r="AH3" s="1262"/>
      <c r="AI3" s="1243" t="str">
        <f ca="1">INDIRECT([3]AT!$A24)</f>
        <v>Overall effect (adjustment) due to infringement of the due diligence provisions</v>
      </c>
      <c r="AJ3" s="1234" t="str">
        <f ca="1">INDIRECT([3]AT!$A25)</f>
        <v>Adjustment to the risk weighted exposure amount due to maturity mismatches</v>
      </c>
      <c r="AK3" s="1234" t="str">
        <f ca="1">INDIRECT([3]AT!$A27)</f>
        <v>Total capital requirements before CAP</v>
      </c>
      <c r="AL3" s="1234" t="str">
        <f ca="1">"Memorandum items: " &amp; INDIRECT([3]AT!$A28)</f>
        <v>Memorandum items: Capital requirements corresponding to the outflows from the [SA] securitisation [exposure] to the other exposure classes</v>
      </c>
      <c r="AM3" s="1234" t="str">
        <f ca="1">"Total " &amp; INDIRECT([3]AT!$A26) &amp; " after CAP"</f>
        <v>Total Capital requirements after CAP</v>
      </c>
    </row>
    <row r="4" spans="1:39" ht="119.25" customHeight="1">
      <c r="B4" s="1244"/>
      <c r="C4" s="1246"/>
      <c r="D4" s="1253" t="str">
        <f ca="1">"(-) " &amp; INDIRECT([3]CG!$A8) &amp; " (Cva)"</f>
        <v>(-) Funded credit protection (Cva)</v>
      </c>
      <c r="E4" s="619" t="str">
        <f ca="1">INDIRECT([3]AT!$A14)</f>
        <v>(-) Total Outflows</v>
      </c>
      <c r="F4" s="1255" t="str">
        <f ca="1">INDIRECT([3]AT!$A36) &amp; " " &amp; INDIRECT([3]SE!$A11)</f>
        <v>Notional amount Retained or repurchased of credit protection</v>
      </c>
      <c r="G4" s="1234" t="str">
        <f ca="1">INDIRECT([3]AT!$A71)</f>
        <v>Original exposure pre- conversion factors</v>
      </c>
      <c r="H4" s="1240"/>
      <c r="I4" s="1240"/>
      <c r="J4" s="1238" t="str">
        <f ca="1">INDIRECT([3]CG!$A4) &amp; " " &amp; INDIRECT([3]AT!$A31)</f>
        <v>Unfunded credit protection Adjusted value [Ga]</v>
      </c>
      <c r="K4" s="1234" t="str">
        <f ca="1">INDIRECT([3]CG!$A8)</f>
        <v>Funded credit protection</v>
      </c>
      <c r="L4" s="1251" t="str">
        <f ca="1">INDIRECT([3]AT!$A12)</f>
        <v>Substitution of the exposure due to CRM</v>
      </c>
      <c r="M4" s="1252"/>
      <c r="N4" s="1240"/>
      <c r="O4" s="1240"/>
      <c r="P4" s="1240"/>
      <c r="Q4" s="1241" t="str">
        <f ca="1">INDIRECT([3]PI!$A32)</f>
        <v>0%</v>
      </c>
      <c r="R4" s="1239" t="str">
        <f ca="1">INDIRECT([3]PI!$A33)</f>
        <v>&gt; 0% and ≤ 20%</v>
      </c>
      <c r="S4" s="1239" t="str">
        <f ca="1">INDIRECT([3]PI!$A34)</f>
        <v>&gt; 20% and ≤ 50%</v>
      </c>
      <c r="T4" s="1239" t="str">
        <f ca="1">INDIRECT([3]PI!$A35)</f>
        <v>&gt; 50% and ≤ 100%</v>
      </c>
      <c r="U4" s="1240"/>
      <c r="V4" s="1234" t="str">
        <f ca="1">INDIRECT([3]AT!$A20)</f>
        <v>( - ) Deducted from own funds</v>
      </c>
      <c r="W4" s="1234" t="str">
        <f ca="1">INDIRECT([3]AT!$A21)</f>
        <v>Subject to risk weights</v>
      </c>
      <c r="X4" s="1268" t="str">
        <f ca="1">INDIRECT([3]AP!$A6)</f>
        <v>Rated  (credit quality steps )</v>
      </c>
      <c r="Y4" s="1268"/>
      <c r="Z4" s="1268"/>
      <c r="AA4" s="1268"/>
      <c r="AB4" s="1268"/>
      <c r="AC4" s="1267" t="str">
        <f ca="1">INDIRECT([3]AP!$A7)</f>
        <v>Unrated (1250%)</v>
      </c>
      <c r="AD4" s="1258" t="str">
        <f ca="1">INDIRECT([3]AP!$A8)</f>
        <v>Look-through</v>
      </c>
      <c r="AE4" s="1259"/>
      <c r="AF4" s="1260"/>
      <c r="AG4" s="1263"/>
      <c r="AH4" s="1264"/>
      <c r="AI4" s="1244"/>
      <c r="AJ4" s="1240"/>
      <c r="AK4" s="1240"/>
      <c r="AL4" s="1240"/>
      <c r="AM4" s="1240"/>
    </row>
    <row r="5" spans="1:39" ht="178.5" customHeight="1">
      <c r="B5" s="1244"/>
      <c r="C5" s="1247"/>
      <c r="D5" s="1254"/>
      <c r="E5" s="619" t="str">
        <f ca="1">INDIRECT([3]CG!$A4) &amp; " " &amp; INDIRECT([3]AT!$A33)</f>
        <v>Unfunded credit protection Adjusted value (G*)</v>
      </c>
      <c r="F5" s="1247"/>
      <c r="G5" s="1235"/>
      <c r="H5" s="1240"/>
      <c r="I5" s="1240"/>
      <c r="J5" s="1256"/>
      <c r="K5" s="1240"/>
      <c r="L5" s="616" t="str">
        <f ca="1">INDIRECT([3]AT!$A14)</f>
        <v>(-) Total Outflows</v>
      </c>
      <c r="M5" s="616" t="str">
        <f ca="1">INDIRECT([3]AT!$A13)</f>
        <v>Total Inflows</v>
      </c>
      <c r="N5" s="1240"/>
      <c r="O5" s="1240"/>
      <c r="P5" s="1240"/>
      <c r="Q5" s="1242"/>
      <c r="R5" s="1240"/>
      <c r="S5" s="1240"/>
      <c r="T5" s="1240"/>
      <c r="U5" s="1240"/>
      <c r="V5" s="1235"/>
      <c r="W5" s="1235"/>
      <c r="X5" s="621" t="str">
        <f ca="1">INDIRECT([3]SE!$A28)</f>
        <v>CQS 1 &amp; S/T CQS 1</v>
      </c>
      <c r="Y5" s="621" t="str">
        <f ca="1">INDIRECT([3]SE!$A29)</f>
        <v>CQS 2 &amp; S/T CQS 2</v>
      </c>
      <c r="Z5" s="621" t="str">
        <f ca="1">INDIRECT([3]SE!$A30)</f>
        <v>CQS 3 &amp; S/T CQS 3</v>
      </c>
      <c r="AA5" s="621" t="str">
        <f ca="1">INDIRECT([3]SE!$A31)</f>
        <v xml:space="preserve">CQS 4 </v>
      </c>
      <c r="AB5" s="621" t="str">
        <f ca="1">INDIRECT([3]SE!$A32)</f>
        <v>CQS 5 and below &amp; S/T all other credit assessments</v>
      </c>
      <c r="AC5" s="1267"/>
      <c r="AD5" s="622"/>
      <c r="AE5" s="623" t="str">
        <f ca="1">INDIRECT([3]AP!$A9)</f>
        <v xml:space="preserve">of which: Second loss in ABCP </v>
      </c>
      <c r="AF5" s="624" t="str">
        <f ca="1">"of which " &amp; INDIRECT([3]AT!$A37)</f>
        <v>of which Average risk weigh (%)</v>
      </c>
      <c r="AG5" s="625"/>
      <c r="AH5" s="626" t="str">
        <f ca="1">INDIRECT([3]TR!$A2) &amp; ": " &amp; INDIRECT([3]SE!$A4)</f>
        <v>of which: Synthetic securitisations</v>
      </c>
      <c r="AI5" s="1244"/>
      <c r="AJ5" s="1235"/>
      <c r="AK5" s="1240"/>
      <c r="AL5" s="1240"/>
      <c r="AM5" s="1240"/>
    </row>
    <row r="6" spans="1:39" ht="24.75">
      <c r="B6" s="1245"/>
      <c r="C6" s="627" t="s">
        <v>171</v>
      </c>
      <c r="D6" s="627" t="s">
        <v>172</v>
      </c>
      <c r="E6" s="627" t="s">
        <v>197</v>
      </c>
      <c r="F6" s="627" t="s">
        <v>173</v>
      </c>
      <c r="G6" s="627" t="s">
        <v>174</v>
      </c>
      <c r="H6" s="627" t="s">
        <v>175</v>
      </c>
      <c r="I6" s="627" t="s">
        <v>176</v>
      </c>
      <c r="J6" s="628" t="s">
        <v>177</v>
      </c>
      <c r="K6" s="627" t="s">
        <v>178</v>
      </c>
      <c r="L6" s="627" t="s">
        <v>198</v>
      </c>
      <c r="M6" s="627" t="s">
        <v>179</v>
      </c>
      <c r="N6" s="627" t="s">
        <v>180</v>
      </c>
      <c r="O6" s="627" t="s">
        <v>181</v>
      </c>
      <c r="P6" s="627" t="s">
        <v>199</v>
      </c>
      <c r="Q6" s="627" t="s">
        <v>182</v>
      </c>
      <c r="R6" s="627" t="s">
        <v>183</v>
      </c>
      <c r="S6" s="627" t="s">
        <v>184</v>
      </c>
      <c r="T6" s="627" t="s">
        <v>185</v>
      </c>
      <c r="U6" s="627" t="s">
        <v>200</v>
      </c>
      <c r="V6" s="627" t="s">
        <v>201</v>
      </c>
      <c r="W6" s="627" t="s">
        <v>186</v>
      </c>
      <c r="X6" s="629" t="s">
        <v>187</v>
      </c>
      <c r="Y6" s="629" t="s">
        <v>188</v>
      </c>
      <c r="Z6" s="629" t="s">
        <v>189</v>
      </c>
      <c r="AA6" s="629" t="s">
        <v>190</v>
      </c>
      <c r="AB6" s="629" t="s">
        <v>191</v>
      </c>
      <c r="AC6" s="629" t="s">
        <v>192</v>
      </c>
      <c r="AD6" s="629" t="s">
        <v>212</v>
      </c>
      <c r="AE6" s="629" t="s">
        <v>193</v>
      </c>
      <c r="AF6" s="629" t="s">
        <v>194</v>
      </c>
      <c r="AG6" s="630" t="s">
        <v>195</v>
      </c>
      <c r="AH6" s="631" t="s">
        <v>196</v>
      </c>
      <c r="AI6" s="632" t="s">
        <v>202</v>
      </c>
      <c r="AJ6" s="632" t="s">
        <v>203</v>
      </c>
      <c r="AK6" s="629" t="s">
        <v>209</v>
      </c>
      <c r="AL6" s="629" t="s">
        <v>210</v>
      </c>
      <c r="AM6" s="629" t="s">
        <v>213</v>
      </c>
    </row>
    <row r="7" spans="1:39" ht="54.75" customHeight="1">
      <c r="A7" s="633" t="s">
        <v>575</v>
      </c>
      <c r="B7" s="634" t="str">
        <f ca="1">INDIRECT([3]MC!$A143)</f>
        <v>Total exposures</v>
      </c>
      <c r="C7" s="635"/>
      <c r="D7" s="636"/>
      <c r="E7" s="636"/>
      <c r="F7" s="636"/>
      <c r="G7" s="635"/>
      <c r="H7" s="636"/>
      <c r="I7" s="635"/>
      <c r="J7" s="636"/>
      <c r="K7" s="636"/>
      <c r="L7" s="636"/>
      <c r="M7" s="636"/>
      <c r="N7" s="635"/>
      <c r="O7" s="636"/>
      <c r="P7" s="635"/>
      <c r="Q7" s="636"/>
      <c r="R7" s="636"/>
      <c r="S7" s="636"/>
      <c r="T7" s="636"/>
      <c r="U7" s="635"/>
      <c r="V7" s="636"/>
      <c r="W7" s="635"/>
      <c r="X7" s="636"/>
      <c r="Y7" s="636"/>
      <c r="Z7" s="636"/>
      <c r="AA7" s="636"/>
      <c r="AB7" s="636"/>
      <c r="AC7" s="636"/>
      <c r="AD7" s="636"/>
      <c r="AE7" s="636"/>
      <c r="AF7" s="636"/>
      <c r="AG7" s="637"/>
      <c r="AH7" s="638"/>
      <c r="AI7" s="639"/>
      <c r="AJ7" s="640"/>
      <c r="AK7" s="635"/>
      <c r="AL7" s="641"/>
      <c r="AM7" s="620" t="s">
        <v>227</v>
      </c>
    </row>
    <row r="8" spans="1:39" ht="27">
      <c r="A8" s="633" t="s">
        <v>53</v>
      </c>
      <c r="B8" s="642" t="str">
        <f ca="1">INDIRECT([3]SE!$A34)</f>
        <v>BREAKDOWN AT INCEPTION</v>
      </c>
      <c r="C8" s="643"/>
      <c r="D8" s="644"/>
      <c r="E8" s="644"/>
      <c r="F8" s="644"/>
      <c r="G8" s="643"/>
      <c r="H8" s="644"/>
      <c r="I8" s="643"/>
      <c r="J8" s="644"/>
      <c r="K8" s="644"/>
      <c r="L8" s="644"/>
      <c r="M8" s="644"/>
      <c r="N8" s="643"/>
      <c r="O8" s="644"/>
      <c r="P8" s="643"/>
      <c r="Q8" s="644"/>
      <c r="R8" s="644"/>
      <c r="S8" s="644"/>
      <c r="T8" s="644"/>
      <c r="U8" s="643"/>
      <c r="V8" s="644"/>
      <c r="W8" s="643"/>
      <c r="X8" s="644"/>
      <c r="Y8" s="644"/>
      <c r="Z8" s="644"/>
      <c r="AA8" s="644"/>
      <c r="AB8" s="644"/>
      <c r="AC8" s="644"/>
      <c r="AD8" s="644"/>
      <c r="AE8" s="644"/>
      <c r="AF8" s="644"/>
      <c r="AG8" s="645"/>
      <c r="AH8" s="646"/>
      <c r="AI8" s="645"/>
      <c r="AJ8" s="647"/>
      <c r="AK8" s="643"/>
      <c r="AL8" s="644"/>
      <c r="AM8" s="648"/>
    </row>
    <row r="9" spans="1:39" ht="67.5" customHeight="1">
      <c r="A9" s="633" t="s">
        <v>576</v>
      </c>
      <c r="B9" s="1048" t="str">
        <f ca="1">INDIRECT([3]SE!$A28)</f>
        <v>CQS 1 &amp; S/T CQS 1</v>
      </c>
      <c r="C9" s="643"/>
      <c r="D9" s="644"/>
      <c r="E9" s="644"/>
      <c r="F9" s="644"/>
      <c r="G9" s="643"/>
      <c r="H9" s="644"/>
      <c r="I9" s="643"/>
      <c r="J9" s="644"/>
      <c r="K9" s="644"/>
      <c r="L9" s="644"/>
      <c r="M9" s="644"/>
      <c r="N9" s="643"/>
      <c r="O9" s="644"/>
      <c r="P9" s="643"/>
      <c r="Q9" s="644"/>
      <c r="R9" s="644"/>
      <c r="S9" s="644"/>
      <c r="T9" s="644"/>
      <c r="U9" s="649"/>
      <c r="V9" s="636"/>
      <c r="W9" s="649"/>
      <c r="X9" s="636"/>
      <c r="Y9" s="636"/>
      <c r="Z9" s="636"/>
      <c r="AA9" s="636"/>
      <c r="AB9" s="636"/>
      <c r="AC9" s="636"/>
      <c r="AD9" s="636"/>
      <c r="AE9" s="636"/>
      <c r="AF9" s="636"/>
      <c r="AG9" s="650"/>
      <c r="AH9" s="638"/>
      <c r="AI9" s="645"/>
      <c r="AJ9" s="651"/>
      <c r="AK9" s="651"/>
      <c r="AL9" s="644"/>
      <c r="AM9" s="648"/>
    </row>
    <row r="10" spans="1:39" ht="67.5" customHeight="1">
      <c r="A10" s="633" t="s">
        <v>577</v>
      </c>
      <c r="B10" s="1048" t="str">
        <f ca="1">INDIRECT([3]SE!$A29)</f>
        <v>CQS 2 &amp; S/T CQS 2</v>
      </c>
      <c r="C10" s="643"/>
      <c r="D10" s="644"/>
      <c r="E10" s="644"/>
      <c r="F10" s="644"/>
      <c r="G10" s="643"/>
      <c r="H10" s="644"/>
      <c r="I10" s="643"/>
      <c r="J10" s="644"/>
      <c r="K10" s="644"/>
      <c r="L10" s="644"/>
      <c r="M10" s="644"/>
      <c r="N10" s="643"/>
      <c r="O10" s="644"/>
      <c r="P10" s="643"/>
      <c r="Q10" s="644"/>
      <c r="R10" s="644"/>
      <c r="S10" s="644"/>
      <c r="T10" s="644"/>
      <c r="U10" s="649"/>
      <c r="V10" s="636"/>
      <c r="W10" s="649"/>
      <c r="X10" s="636"/>
      <c r="Y10" s="636"/>
      <c r="Z10" s="636"/>
      <c r="AA10" s="636"/>
      <c r="AB10" s="636"/>
      <c r="AC10" s="636"/>
      <c r="AD10" s="636"/>
      <c r="AE10" s="636"/>
      <c r="AF10" s="636"/>
      <c r="AG10" s="650"/>
      <c r="AH10" s="638"/>
      <c r="AI10" s="645"/>
      <c r="AJ10" s="651"/>
      <c r="AK10" s="651"/>
      <c r="AL10" s="644"/>
      <c r="AM10" s="648"/>
    </row>
    <row r="11" spans="1:39" ht="67.5" customHeight="1">
      <c r="A11" s="633" t="s">
        <v>578</v>
      </c>
      <c r="B11" s="1048" t="str">
        <f ca="1">INDIRECT([3]SE!$A30)</f>
        <v>CQS 3 &amp; S/T CQS 3</v>
      </c>
      <c r="C11" s="643"/>
      <c r="D11" s="644"/>
      <c r="E11" s="644"/>
      <c r="F11" s="644"/>
      <c r="G11" s="643"/>
      <c r="H11" s="644"/>
      <c r="I11" s="643"/>
      <c r="J11" s="644"/>
      <c r="K11" s="644"/>
      <c r="L11" s="644"/>
      <c r="M11" s="644"/>
      <c r="N11" s="643"/>
      <c r="O11" s="644"/>
      <c r="P11" s="643"/>
      <c r="Q11" s="644"/>
      <c r="R11" s="644"/>
      <c r="S11" s="644"/>
      <c r="T11" s="644"/>
      <c r="U11" s="649"/>
      <c r="V11" s="636"/>
      <c r="W11" s="649"/>
      <c r="X11" s="636"/>
      <c r="Y11" s="636"/>
      <c r="Z11" s="636"/>
      <c r="AA11" s="636"/>
      <c r="AB11" s="636"/>
      <c r="AC11" s="636"/>
      <c r="AD11" s="636"/>
      <c r="AE11" s="636"/>
      <c r="AF11" s="636"/>
      <c r="AG11" s="650"/>
      <c r="AH11" s="638"/>
      <c r="AI11" s="645"/>
      <c r="AJ11" s="651"/>
      <c r="AK11" s="651"/>
      <c r="AL11" s="644"/>
      <c r="AM11" s="648"/>
    </row>
    <row r="12" spans="1:39" ht="67.5" customHeight="1">
      <c r="A12" s="633" t="s">
        <v>579</v>
      </c>
      <c r="B12" s="1048" t="str">
        <f ca="1">INDIRECT([3]SE!$A31)</f>
        <v xml:space="preserve">CQS 4 </v>
      </c>
      <c r="C12" s="643"/>
      <c r="D12" s="644"/>
      <c r="E12" s="644"/>
      <c r="F12" s="644"/>
      <c r="G12" s="643"/>
      <c r="H12" s="644"/>
      <c r="I12" s="643"/>
      <c r="J12" s="644"/>
      <c r="K12" s="644"/>
      <c r="L12" s="644"/>
      <c r="M12" s="644"/>
      <c r="N12" s="643"/>
      <c r="O12" s="644"/>
      <c r="P12" s="643"/>
      <c r="Q12" s="644"/>
      <c r="R12" s="644"/>
      <c r="S12" s="644"/>
      <c r="T12" s="644"/>
      <c r="U12" s="649"/>
      <c r="V12" s="636"/>
      <c r="W12" s="649"/>
      <c r="X12" s="636"/>
      <c r="Y12" s="636"/>
      <c r="Z12" s="636"/>
      <c r="AA12" s="636"/>
      <c r="AB12" s="636"/>
      <c r="AC12" s="636"/>
      <c r="AD12" s="636"/>
      <c r="AE12" s="636"/>
      <c r="AF12" s="636"/>
      <c r="AG12" s="650"/>
      <c r="AH12" s="638"/>
      <c r="AI12" s="645"/>
      <c r="AJ12" s="651"/>
      <c r="AK12" s="651"/>
      <c r="AL12" s="644"/>
      <c r="AM12" s="648"/>
    </row>
    <row r="13" spans="1:39" ht="67.5" customHeight="1">
      <c r="A13" s="633" t="s">
        <v>580</v>
      </c>
      <c r="B13" s="1048" t="str">
        <f ca="1">INDIRECT([3]SE!$A32)</f>
        <v>CQS 5 and below &amp; S/T all other credit assessments</v>
      </c>
      <c r="C13" s="643"/>
      <c r="D13" s="644"/>
      <c r="E13" s="644"/>
      <c r="F13" s="644"/>
      <c r="G13" s="643"/>
      <c r="H13" s="644"/>
      <c r="I13" s="643"/>
      <c r="J13" s="644"/>
      <c r="K13" s="644"/>
      <c r="L13" s="644"/>
      <c r="M13" s="644"/>
      <c r="N13" s="643"/>
      <c r="O13" s="644"/>
      <c r="P13" s="643"/>
      <c r="Q13" s="644"/>
      <c r="R13" s="644"/>
      <c r="S13" s="644"/>
      <c r="T13" s="644"/>
      <c r="U13" s="649"/>
      <c r="V13" s="636"/>
      <c r="W13" s="649"/>
      <c r="X13" s="636"/>
      <c r="Y13" s="636"/>
      <c r="Z13" s="636"/>
      <c r="AA13" s="636"/>
      <c r="AB13" s="636"/>
      <c r="AC13" s="636"/>
      <c r="AD13" s="636"/>
      <c r="AE13" s="636"/>
      <c r="AF13" s="636"/>
      <c r="AG13" s="650"/>
      <c r="AH13" s="638"/>
      <c r="AI13" s="645"/>
      <c r="AJ13" s="651"/>
      <c r="AK13" s="651"/>
      <c r="AL13" s="644"/>
      <c r="AM13" s="648"/>
    </row>
    <row r="14" spans="1:39" ht="60" customHeight="1">
      <c r="A14" s="633" t="s">
        <v>581</v>
      </c>
      <c r="B14" s="652" t="str">
        <f ca="1">INDIRECT([3]SE!$A17) &amp; ": " &amp; INDIRECT([3]MC!$A142)</f>
        <v>Originator : Total exposures</v>
      </c>
      <c r="C14" s="653"/>
      <c r="D14" s="654"/>
      <c r="E14" s="654"/>
      <c r="F14" s="655"/>
      <c r="G14" s="656"/>
      <c r="H14" s="654"/>
      <c r="I14" s="653"/>
      <c r="J14" s="654"/>
      <c r="K14" s="654"/>
      <c r="L14" s="654"/>
      <c r="M14" s="654"/>
      <c r="N14" s="653"/>
      <c r="O14" s="654"/>
      <c r="P14" s="653"/>
      <c r="Q14" s="654"/>
      <c r="R14" s="654"/>
      <c r="S14" s="654"/>
      <c r="T14" s="654"/>
      <c r="U14" s="649"/>
      <c r="V14" s="657"/>
      <c r="W14" s="658"/>
      <c r="X14" s="659"/>
      <c r="Y14" s="659"/>
      <c r="Z14" s="659"/>
      <c r="AA14" s="659"/>
      <c r="AB14" s="657"/>
      <c r="AC14" s="657"/>
      <c r="AD14" s="657"/>
      <c r="AE14" s="657"/>
      <c r="AF14" s="657"/>
      <c r="AG14" s="660"/>
      <c r="AH14" s="661"/>
      <c r="AI14" s="662"/>
      <c r="AJ14" s="663"/>
      <c r="AK14" s="664"/>
      <c r="AL14" s="665"/>
      <c r="AM14" s="666"/>
    </row>
    <row r="15" spans="1:39" ht="84.75" customHeight="1">
      <c r="A15" s="633" t="s">
        <v>582</v>
      </c>
      <c r="B15" s="667" t="str">
        <f ca="1">INDIRECT([3]MC!$A144)</f>
        <v>On-balance sheet  items</v>
      </c>
      <c r="C15" s="653"/>
      <c r="D15" s="654"/>
      <c r="E15" s="654"/>
      <c r="F15" s="654"/>
      <c r="G15" s="656"/>
      <c r="H15" s="654"/>
      <c r="I15" s="653"/>
      <c r="J15" s="668"/>
      <c r="K15" s="668"/>
      <c r="L15" s="668"/>
      <c r="M15" s="668"/>
      <c r="N15" s="669"/>
      <c r="O15" s="668"/>
      <c r="P15" s="653"/>
      <c r="Q15" s="670"/>
      <c r="R15" s="670"/>
      <c r="S15" s="670"/>
      <c r="T15" s="670"/>
      <c r="U15" s="649"/>
      <c r="V15" s="657"/>
      <c r="W15" s="658"/>
      <c r="X15" s="671"/>
      <c r="Y15" s="671"/>
      <c r="Z15" s="671"/>
      <c r="AA15" s="671"/>
      <c r="AB15" s="657"/>
      <c r="AC15" s="657"/>
      <c r="AD15" s="636"/>
      <c r="AE15" s="636"/>
      <c r="AF15" s="636"/>
      <c r="AG15" s="660"/>
      <c r="AH15" s="661"/>
      <c r="AI15" s="662"/>
      <c r="AJ15" s="663"/>
      <c r="AK15" s="649"/>
      <c r="AL15" s="644"/>
      <c r="AM15" s="643"/>
    </row>
    <row r="16" spans="1:39" ht="117.75" customHeight="1">
      <c r="A16" s="633" t="s">
        <v>583</v>
      </c>
      <c r="B16" s="672" t="str">
        <f ca="1">INDIRECT([3]SE!$A13)</f>
        <v>Senior</v>
      </c>
      <c r="C16" s="653"/>
      <c r="D16" s="654"/>
      <c r="E16" s="654"/>
      <c r="F16" s="654"/>
      <c r="G16" s="656"/>
      <c r="H16" s="654"/>
      <c r="I16" s="653"/>
      <c r="J16" s="668"/>
      <c r="K16" s="668"/>
      <c r="L16" s="668"/>
      <c r="M16" s="668"/>
      <c r="N16" s="669"/>
      <c r="O16" s="668"/>
      <c r="P16" s="673"/>
      <c r="Q16" s="670"/>
      <c r="R16" s="670"/>
      <c r="S16" s="670"/>
      <c r="T16" s="670"/>
      <c r="U16" s="649"/>
      <c r="V16" s="657"/>
      <c r="W16" s="658"/>
      <c r="X16" s="671"/>
      <c r="Y16" s="671"/>
      <c r="Z16" s="671"/>
      <c r="AA16" s="671"/>
      <c r="AB16" s="657"/>
      <c r="AC16" s="657"/>
      <c r="AD16" s="636"/>
      <c r="AE16" s="636"/>
      <c r="AF16" s="636"/>
      <c r="AG16" s="660"/>
      <c r="AH16" s="661"/>
      <c r="AI16" s="662"/>
      <c r="AJ16" s="663"/>
      <c r="AK16" s="653"/>
      <c r="AL16" s="670"/>
      <c r="AM16" s="674"/>
    </row>
    <row r="17" spans="1:52" ht="117.75" customHeight="1">
      <c r="A17" s="633" t="s">
        <v>584</v>
      </c>
      <c r="B17" s="672" t="str">
        <f ca="1">INDIRECT([3]SE!$A14)</f>
        <v>Mezzanine</v>
      </c>
      <c r="C17" s="653"/>
      <c r="D17" s="654"/>
      <c r="E17" s="654"/>
      <c r="F17" s="654"/>
      <c r="G17" s="656"/>
      <c r="H17" s="654"/>
      <c r="I17" s="653"/>
      <c r="J17" s="668"/>
      <c r="K17" s="668"/>
      <c r="L17" s="668"/>
      <c r="M17" s="668"/>
      <c r="N17" s="669"/>
      <c r="O17" s="668"/>
      <c r="P17" s="673"/>
      <c r="Q17" s="670"/>
      <c r="R17" s="670"/>
      <c r="S17" s="670"/>
      <c r="T17" s="670"/>
      <c r="U17" s="649"/>
      <c r="V17" s="657"/>
      <c r="W17" s="658"/>
      <c r="X17" s="671"/>
      <c r="Y17" s="671"/>
      <c r="Z17" s="671"/>
      <c r="AA17" s="671"/>
      <c r="AB17" s="657"/>
      <c r="AC17" s="657"/>
      <c r="AD17" s="636"/>
      <c r="AE17" s="636"/>
      <c r="AF17" s="636"/>
      <c r="AG17" s="660"/>
      <c r="AH17" s="661"/>
      <c r="AI17" s="662"/>
      <c r="AJ17" s="663"/>
      <c r="AK17" s="653"/>
      <c r="AL17" s="670"/>
      <c r="AM17" s="674"/>
    </row>
    <row r="18" spans="1:52" ht="101.25" customHeight="1">
      <c r="A18" s="633" t="s">
        <v>585</v>
      </c>
      <c r="B18" s="672" t="str">
        <f ca="1">INDIRECT([3]SE!$A15)</f>
        <v>First loss</v>
      </c>
      <c r="C18" s="653"/>
      <c r="D18" s="654"/>
      <c r="E18" s="654"/>
      <c r="F18" s="654"/>
      <c r="G18" s="656"/>
      <c r="H18" s="654"/>
      <c r="I18" s="653"/>
      <c r="J18" s="668"/>
      <c r="K18" s="668"/>
      <c r="L18" s="668"/>
      <c r="M18" s="668"/>
      <c r="N18" s="669"/>
      <c r="O18" s="668"/>
      <c r="P18" s="673"/>
      <c r="Q18" s="670"/>
      <c r="R18" s="670"/>
      <c r="S18" s="670"/>
      <c r="T18" s="670"/>
      <c r="U18" s="649"/>
      <c r="V18" s="657"/>
      <c r="W18" s="658"/>
      <c r="X18" s="671"/>
      <c r="Y18" s="671"/>
      <c r="Z18" s="671"/>
      <c r="AA18" s="671"/>
      <c r="AB18" s="657"/>
      <c r="AC18" s="657"/>
      <c r="AD18" s="636"/>
      <c r="AE18" s="636"/>
      <c r="AF18" s="636"/>
      <c r="AG18" s="660"/>
      <c r="AH18" s="661"/>
      <c r="AI18" s="662"/>
      <c r="AJ18" s="663"/>
      <c r="AK18" s="653"/>
      <c r="AL18" s="670"/>
      <c r="AM18" s="674"/>
    </row>
    <row r="19" spans="1:52" ht="119.25" customHeight="1">
      <c r="A19" s="633" t="s">
        <v>663</v>
      </c>
      <c r="B19" s="667" t="str">
        <f ca="1">INDIRECT([3]MC!$A151) &amp; " and derivatives"</f>
        <v>Off-balance sheet items and derivatives</v>
      </c>
      <c r="C19" s="653"/>
      <c r="D19" s="654"/>
      <c r="E19" s="654"/>
      <c r="F19" s="654"/>
      <c r="G19" s="656"/>
      <c r="H19" s="654"/>
      <c r="I19" s="653"/>
      <c r="J19" s="668"/>
      <c r="K19" s="668"/>
      <c r="L19" s="668"/>
      <c r="M19" s="668"/>
      <c r="N19" s="669"/>
      <c r="O19" s="668"/>
      <c r="P19" s="653"/>
      <c r="Q19" s="654"/>
      <c r="R19" s="654"/>
      <c r="S19" s="654"/>
      <c r="T19" s="654"/>
      <c r="U19" s="649"/>
      <c r="V19" s="657"/>
      <c r="W19" s="658"/>
      <c r="X19" s="636"/>
      <c r="Y19" s="636"/>
      <c r="Z19" s="636"/>
      <c r="AA19" s="636"/>
      <c r="AB19" s="657"/>
      <c r="AC19" s="657"/>
      <c r="AD19" s="636"/>
      <c r="AE19" s="636"/>
      <c r="AF19" s="636"/>
      <c r="AG19" s="660"/>
      <c r="AH19" s="661"/>
      <c r="AI19" s="662"/>
      <c r="AJ19" s="663"/>
      <c r="AK19" s="649"/>
      <c r="AL19" s="644"/>
      <c r="AM19" s="643"/>
    </row>
    <row r="20" spans="1:52" ht="120" customHeight="1">
      <c r="A20" s="633" t="s">
        <v>586</v>
      </c>
      <c r="B20" s="667" t="str">
        <f ca="1">INDIRECT([3]SE!$A23)</f>
        <v xml:space="preserve">Early amortization </v>
      </c>
      <c r="C20" s="675"/>
      <c r="D20" s="676"/>
      <c r="E20" s="676"/>
      <c r="F20" s="676"/>
      <c r="G20" s="656"/>
      <c r="H20" s="654"/>
      <c r="I20" s="653"/>
      <c r="J20" s="668"/>
      <c r="K20" s="668"/>
      <c r="L20" s="668"/>
      <c r="M20" s="668"/>
      <c r="N20" s="669"/>
      <c r="O20" s="668"/>
      <c r="P20" s="653"/>
      <c r="Q20" s="654"/>
      <c r="R20" s="654"/>
      <c r="S20" s="654"/>
      <c r="T20" s="654"/>
      <c r="U20" s="649"/>
      <c r="V20" s="644"/>
      <c r="W20" s="658"/>
      <c r="X20" s="644"/>
      <c r="Y20" s="644"/>
      <c r="Z20" s="644"/>
      <c r="AA20" s="644"/>
      <c r="AB20" s="644"/>
      <c r="AC20" s="644"/>
      <c r="AD20" s="636"/>
      <c r="AE20" s="644"/>
      <c r="AF20" s="644"/>
      <c r="AG20" s="660"/>
      <c r="AH20" s="661"/>
      <c r="AI20" s="662"/>
      <c r="AJ20" s="663"/>
      <c r="AK20" s="649"/>
      <c r="AL20" s="644"/>
      <c r="AM20" s="643"/>
    </row>
    <row r="21" spans="1:52" ht="71.25" customHeight="1">
      <c r="A21" s="633" t="s">
        <v>587</v>
      </c>
      <c r="B21" s="652" t="str">
        <f ca="1">INDIRECT([3]SE!$A18) &amp; ": " &amp; INDIRECT([3]MC!$A142)</f>
        <v>Investor: Total exposures</v>
      </c>
      <c r="C21" s="677"/>
      <c r="D21" s="678"/>
      <c r="E21" s="678"/>
      <c r="F21" s="678"/>
      <c r="G21" s="656"/>
      <c r="H21" s="679"/>
      <c r="I21" s="656"/>
      <c r="J21" s="680"/>
      <c r="K21" s="680"/>
      <c r="L21" s="680"/>
      <c r="M21" s="680"/>
      <c r="N21" s="615"/>
      <c r="O21" s="680"/>
      <c r="P21" s="656"/>
      <c r="Q21" s="679"/>
      <c r="R21" s="679"/>
      <c r="S21" s="679"/>
      <c r="T21" s="679"/>
      <c r="U21" s="649"/>
      <c r="V21" s="657"/>
      <c r="W21" s="658"/>
      <c r="X21" s="636"/>
      <c r="Y21" s="636"/>
      <c r="Z21" s="636"/>
      <c r="AA21" s="636"/>
      <c r="AB21" s="657"/>
      <c r="AC21" s="657"/>
      <c r="AD21" s="636"/>
      <c r="AE21" s="636"/>
      <c r="AF21" s="636"/>
      <c r="AG21" s="660"/>
      <c r="AH21" s="661"/>
      <c r="AI21" s="662"/>
      <c r="AJ21" s="663"/>
      <c r="AK21" s="649"/>
      <c r="AL21" s="644"/>
      <c r="AM21" s="643"/>
    </row>
    <row r="22" spans="1:52" ht="114.75" customHeight="1">
      <c r="A22" s="633" t="s">
        <v>588</v>
      </c>
      <c r="B22" s="681" t="str">
        <f ca="1" xml:space="preserve"> INDIRECT([3]SE!$A21)</f>
        <v>of which: originated and sponsored by Entities not complying with the retention requirement (art. 122 a of amended CRD)</v>
      </c>
      <c r="C22" s="674"/>
      <c r="D22" s="644"/>
      <c r="E22" s="644"/>
      <c r="F22" s="644"/>
      <c r="G22" s="649"/>
      <c r="H22" s="682"/>
      <c r="I22" s="683"/>
      <c r="J22" s="684"/>
      <c r="K22" s="684"/>
      <c r="L22" s="684"/>
      <c r="M22" s="684"/>
      <c r="N22" s="685"/>
      <c r="O22" s="684"/>
      <c r="P22" s="683"/>
      <c r="Q22" s="682"/>
      <c r="R22" s="682"/>
      <c r="S22" s="682"/>
      <c r="T22" s="682"/>
      <c r="U22" s="683"/>
      <c r="V22" s="682"/>
      <c r="W22" s="683"/>
      <c r="X22" s="682"/>
      <c r="Y22" s="682"/>
      <c r="Z22" s="682"/>
      <c r="AA22" s="682"/>
      <c r="AB22" s="682"/>
      <c r="AC22" s="682"/>
      <c r="AD22" s="682"/>
      <c r="AE22" s="682"/>
      <c r="AF22" s="682"/>
      <c r="AG22" s="683"/>
      <c r="AH22" s="682"/>
      <c r="AI22" s="683"/>
      <c r="AJ22" s="683"/>
      <c r="AK22" s="683"/>
      <c r="AL22" s="682"/>
      <c r="AM22" s="683"/>
      <c r="AN22" s="686"/>
      <c r="AO22" s="686"/>
      <c r="AP22" s="686"/>
      <c r="AQ22" s="686"/>
      <c r="AR22" s="686"/>
      <c r="AS22" s="686"/>
      <c r="AT22" s="686"/>
      <c r="AU22" s="686"/>
      <c r="AV22" s="686"/>
      <c r="AW22" s="686"/>
      <c r="AX22" s="686"/>
      <c r="AY22" s="686"/>
      <c r="AZ22" s="686"/>
    </row>
    <row r="23" spans="1:52" ht="103.5" customHeight="1">
      <c r="A23" s="633" t="s">
        <v>589</v>
      </c>
      <c r="B23" s="667" t="str">
        <f ca="1">INDIRECT([3]MC!$A144)</f>
        <v>On-balance sheet  items</v>
      </c>
      <c r="C23" s="677"/>
      <c r="D23" s="678"/>
      <c r="E23" s="678"/>
      <c r="F23" s="678"/>
      <c r="G23" s="649"/>
      <c r="H23" s="649"/>
      <c r="I23" s="649"/>
      <c r="J23" s="687"/>
      <c r="K23" s="687"/>
      <c r="L23" s="687"/>
      <c r="M23" s="687"/>
      <c r="N23" s="688"/>
      <c r="O23" s="687"/>
      <c r="P23" s="656"/>
      <c r="Q23" s="678"/>
      <c r="R23" s="678"/>
      <c r="S23" s="678"/>
      <c r="T23" s="678"/>
      <c r="U23" s="649"/>
      <c r="V23" s="636"/>
      <c r="W23" s="649"/>
      <c r="X23" s="636"/>
      <c r="Y23" s="636"/>
      <c r="Z23" s="636"/>
      <c r="AA23" s="636"/>
      <c r="AB23" s="657"/>
      <c r="AC23" s="657"/>
      <c r="AD23" s="636"/>
      <c r="AE23" s="636"/>
      <c r="AF23" s="636"/>
      <c r="AG23" s="660"/>
      <c r="AH23" s="661"/>
      <c r="AI23" s="662"/>
      <c r="AJ23" s="663"/>
      <c r="AK23" s="649"/>
      <c r="AL23" s="644"/>
      <c r="AM23" s="643"/>
    </row>
    <row r="24" spans="1:52" ht="143.25" customHeight="1">
      <c r="A24" s="633" t="s">
        <v>590</v>
      </c>
      <c r="B24" s="672" t="str">
        <f ca="1">INDIRECT([3]SE!$A13)</f>
        <v>Senior</v>
      </c>
      <c r="C24" s="674"/>
      <c r="D24" s="670"/>
      <c r="E24" s="670"/>
      <c r="F24" s="670"/>
      <c r="G24" s="649"/>
      <c r="H24" s="649"/>
      <c r="I24" s="649"/>
      <c r="J24" s="668"/>
      <c r="K24" s="668"/>
      <c r="L24" s="668"/>
      <c r="M24" s="668"/>
      <c r="N24" s="669"/>
      <c r="O24" s="668"/>
      <c r="P24" s="673"/>
      <c r="Q24" s="670"/>
      <c r="R24" s="670"/>
      <c r="S24" s="670"/>
      <c r="T24" s="670"/>
      <c r="U24" s="649"/>
      <c r="V24" s="636"/>
      <c r="W24" s="649"/>
      <c r="X24" s="636"/>
      <c r="Y24" s="636"/>
      <c r="Z24" s="636"/>
      <c r="AA24" s="636"/>
      <c r="AB24" s="657"/>
      <c r="AC24" s="657"/>
      <c r="AD24" s="636"/>
      <c r="AE24" s="636"/>
      <c r="AF24" s="636"/>
      <c r="AG24" s="660"/>
      <c r="AH24" s="661"/>
      <c r="AI24" s="662"/>
      <c r="AJ24" s="663"/>
      <c r="AK24" s="653"/>
      <c r="AL24" s="670"/>
      <c r="AM24" s="674"/>
    </row>
    <row r="25" spans="1:52" ht="143.25" customHeight="1">
      <c r="A25" s="633" t="s">
        <v>591</v>
      </c>
      <c r="B25" s="672" t="str">
        <f ca="1">INDIRECT([3]SE!$A14)</f>
        <v>Mezzanine</v>
      </c>
      <c r="C25" s="674"/>
      <c r="D25" s="670"/>
      <c r="E25" s="670"/>
      <c r="F25" s="670"/>
      <c r="G25" s="649"/>
      <c r="H25" s="649"/>
      <c r="I25" s="649"/>
      <c r="J25" s="668"/>
      <c r="K25" s="668"/>
      <c r="L25" s="668"/>
      <c r="M25" s="668"/>
      <c r="N25" s="669"/>
      <c r="O25" s="668"/>
      <c r="P25" s="673"/>
      <c r="Q25" s="670"/>
      <c r="R25" s="670"/>
      <c r="S25" s="670"/>
      <c r="T25" s="670"/>
      <c r="U25" s="649"/>
      <c r="V25" s="636"/>
      <c r="W25" s="649"/>
      <c r="X25" s="636"/>
      <c r="Y25" s="636"/>
      <c r="Z25" s="636"/>
      <c r="AA25" s="636"/>
      <c r="AB25" s="657"/>
      <c r="AC25" s="657"/>
      <c r="AD25" s="636"/>
      <c r="AE25" s="636"/>
      <c r="AF25" s="636"/>
      <c r="AG25" s="660"/>
      <c r="AH25" s="661"/>
      <c r="AI25" s="662"/>
      <c r="AJ25" s="663"/>
      <c r="AK25" s="653"/>
      <c r="AL25" s="670"/>
      <c r="AM25" s="674"/>
    </row>
    <row r="26" spans="1:52" ht="132" customHeight="1">
      <c r="A26" s="633" t="s">
        <v>592</v>
      </c>
      <c r="B26" s="672" t="str">
        <f ca="1">INDIRECT([3]SE!$A15)</f>
        <v>First loss</v>
      </c>
      <c r="C26" s="674"/>
      <c r="D26" s="670"/>
      <c r="E26" s="670"/>
      <c r="F26" s="670"/>
      <c r="G26" s="649"/>
      <c r="H26" s="649"/>
      <c r="I26" s="649"/>
      <c r="J26" s="668"/>
      <c r="K26" s="668"/>
      <c r="L26" s="668"/>
      <c r="M26" s="668"/>
      <c r="N26" s="669"/>
      <c r="O26" s="668"/>
      <c r="P26" s="673"/>
      <c r="Q26" s="670"/>
      <c r="R26" s="670"/>
      <c r="S26" s="670"/>
      <c r="T26" s="670"/>
      <c r="U26" s="649"/>
      <c r="V26" s="636"/>
      <c r="W26" s="649"/>
      <c r="X26" s="636"/>
      <c r="Y26" s="636"/>
      <c r="Z26" s="636"/>
      <c r="AA26" s="636"/>
      <c r="AB26" s="657"/>
      <c r="AC26" s="657"/>
      <c r="AD26" s="636"/>
      <c r="AE26" s="636"/>
      <c r="AF26" s="636"/>
      <c r="AG26" s="660"/>
      <c r="AH26" s="661"/>
      <c r="AI26" s="662"/>
      <c r="AJ26" s="663"/>
      <c r="AK26" s="653"/>
      <c r="AL26" s="670"/>
      <c r="AM26" s="674"/>
    </row>
    <row r="27" spans="1:52" ht="153.75" customHeight="1">
      <c r="A27" s="633" t="s">
        <v>593</v>
      </c>
      <c r="B27" s="667" t="str">
        <f ca="1">INDIRECT([3]MC!$A151) &amp; " and derivatives"</f>
        <v>Off-balance sheet items and derivatives</v>
      </c>
      <c r="C27" s="677"/>
      <c r="D27" s="678"/>
      <c r="E27" s="678"/>
      <c r="F27" s="678"/>
      <c r="G27" s="649"/>
      <c r="H27" s="649"/>
      <c r="I27" s="649"/>
      <c r="J27" s="687"/>
      <c r="K27" s="687"/>
      <c r="L27" s="687"/>
      <c r="M27" s="687"/>
      <c r="N27" s="688"/>
      <c r="O27" s="687"/>
      <c r="P27" s="689"/>
      <c r="Q27" s="680"/>
      <c r="R27" s="680"/>
      <c r="S27" s="680"/>
      <c r="T27" s="680"/>
      <c r="U27" s="649"/>
      <c r="V27" s="636"/>
      <c r="W27" s="649"/>
      <c r="X27" s="636"/>
      <c r="Y27" s="636"/>
      <c r="Z27" s="636"/>
      <c r="AA27" s="636"/>
      <c r="AB27" s="657"/>
      <c r="AC27" s="657"/>
      <c r="AD27" s="636"/>
      <c r="AE27" s="636"/>
      <c r="AF27" s="636"/>
      <c r="AG27" s="660"/>
      <c r="AH27" s="661"/>
      <c r="AI27" s="662"/>
      <c r="AJ27" s="663"/>
      <c r="AK27" s="649"/>
      <c r="AL27" s="644"/>
      <c r="AM27" s="643"/>
    </row>
    <row r="28" spans="1:52" ht="69" customHeight="1">
      <c r="A28" s="633" t="s">
        <v>594</v>
      </c>
      <c r="B28" s="652" t="str">
        <f ca="1">INDIRECT([3]SE!$A19) &amp; ": " &amp; INDIRECT([3]MC!$A142)</f>
        <v>Sponsor: Total exposures</v>
      </c>
      <c r="C28" s="690"/>
      <c r="D28" s="644"/>
      <c r="E28" s="644"/>
      <c r="F28" s="644"/>
      <c r="G28" s="649"/>
      <c r="H28" s="649"/>
      <c r="I28" s="649"/>
      <c r="J28" s="636"/>
      <c r="K28" s="636"/>
      <c r="L28" s="636"/>
      <c r="M28" s="636"/>
      <c r="N28" s="649"/>
      <c r="O28" s="636"/>
      <c r="P28" s="691"/>
      <c r="Q28" s="636"/>
      <c r="R28" s="636"/>
      <c r="S28" s="636"/>
      <c r="T28" s="636"/>
      <c r="U28" s="649"/>
      <c r="V28" s="636"/>
      <c r="W28" s="649"/>
      <c r="X28" s="636"/>
      <c r="Y28" s="636"/>
      <c r="Z28" s="636"/>
      <c r="AA28" s="636"/>
      <c r="AB28" s="657"/>
      <c r="AC28" s="657"/>
      <c r="AD28" s="636"/>
      <c r="AE28" s="636"/>
      <c r="AF28" s="636"/>
      <c r="AG28" s="660"/>
      <c r="AH28" s="661"/>
      <c r="AI28" s="662"/>
      <c r="AJ28" s="663"/>
      <c r="AK28" s="649"/>
      <c r="AL28" s="644"/>
      <c r="AM28" s="643"/>
    </row>
    <row r="29" spans="1:52" ht="99" customHeight="1">
      <c r="A29" s="633" t="s">
        <v>595</v>
      </c>
      <c r="B29" s="667" t="str">
        <f ca="1">INDIRECT([3]MC!$A144)</f>
        <v>On-balance sheet  items</v>
      </c>
      <c r="C29" s="690"/>
      <c r="D29" s="644"/>
      <c r="E29" s="644"/>
      <c r="F29" s="644"/>
      <c r="G29" s="649"/>
      <c r="H29" s="649"/>
      <c r="I29" s="649"/>
      <c r="J29" s="692"/>
      <c r="K29" s="692"/>
      <c r="L29" s="692"/>
      <c r="M29" s="692"/>
      <c r="N29" s="693"/>
      <c r="O29" s="692"/>
      <c r="P29" s="691"/>
      <c r="Q29" s="644"/>
      <c r="R29" s="644"/>
      <c r="S29" s="644"/>
      <c r="T29" s="644"/>
      <c r="U29" s="649"/>
      <c r="V29" s="636"/>
      <c r="W29" s="649"/>
      <c r="X29" s="636"/>
      <c r="Y29" s="636"/>
      <c r="Z29" s="636"/>
      <c r="AA29" s="636"/>
      <c r="AB29" s="657"/>
      <c r="AC29" s="657"/>
      <c r="AD29" s="636"/>
      <c r="AE29" s="636"/>
      <c r="AF29" s="636"/>
      <c r="AG29" s="660"/>
      <c r="AH29" s="661"/>
      <c r="AI29" s="662"/>
      <c r="AJ29" s="663"/>
      <c r="AK29" s="649"/>
      <c r="AL29" s="644"/>
      <c r="AM29" s="643"/>
    </row>
    <row r="30" spans="1:52" ht="133.5" customHeight="1">
      <c r="A30" s="633" t="s">
        <v>596</v>
      </c>
      <c r="B30" s="694" t="str">
        <f ca="1">INDIRECT([3]MC!$A151) &amp; " and derivatives"</f>
        <v>Off-balance sheet items and derivatives</v>
      </c>
      <c r="C30" s="695"/>
      <c r="D30" s="696"/>
      <c r="E30" s="696"/>
      <c r="F30" s="696"/>
      <c r="G30" s="697"/>
      <c r="H30" s="697"/>
      <c r="I30" s="697"/>
      <c r="J30" s="698"/>
      <c r="K30" s="699"/>
      <c r="L30" s="699"/>
      <c r="M30" s="699"/>
      <c r="N30" s="700"/>
      <c r="O30" s="699"/>
      <c r="P30" s="701"/>
      <c r="Q30" s="702"/>
      <c r="R30" s="702"/>
      <c r="S30" s="702"/>
      <c r="T30" s="702"/>
      <c r="U30" s="697"/>
      <c r="V30" s="702"/>
      <c r="W30" s="697"/>
      <c r="X30" s="702"/>
      <c r="Y30" s="702"/>
      <c r="Z30" s="702"/>
      <c r="AA30" s="702"/>
      <c r="AB30" s="703"/>
      <c r="AC30" s="703"/>
      <c r="AD30" s="702"/>
      <c r="AE30" s="702"/>
      <c r="AF30" s="702"/>
      <c r="AG30" s="704"/>
      <c r="AH30" s="705"/>
      <c r="AI30" s="706"/>
      <c r="AJ30" s="707"/>
      <c r="AK30" s="697"/>
      <c r="AL30" s="696"/>
      <c r="AM30" s="708"/>
    </row>
    <row r="31" spans="1:52" ht="21.75">
      <c r="AJ31" s="709"/>
    </row>
    <row r="32" spans="1:52">
      <c r="AJ32" s="710"/>
    </row>
    <row r="33" spans="36:36">
      <c r="AJ33" s="710"/>
    </row>
    <row r="34" spans="36:36">
      <c r="AJ34" s="710"/>
    </row>
  </sheetData>
  <mergeCells count="33">
    <mergeCell ref="AM3:AM5"/>
    <mergeCell ref="AD4:AF4"/>
    <mergeCell ref="AJ3:AJ5"/>
    <mergeCell ref="AG3:AH4"/>
    <mergeCell ref="AI3:AI5"/>
    <mergeCell ref="AL3:AL5"/>
    <mergeCell ref="AK3:AK5"/>
    <mergeCell ref="X3:AF3"/>
    <mergeCell ref="AC4:AC5"/>
    <mergeCell ref="X4:AB4"/>
    <mergeCell ref="B3:B6"/>
    <mergeCell ref="K4:K5"/>
    <mergeCell ref="P3:P5"/>
    <mergeCell ref="C3:C5"/>
    <mergeCell ref="D3:F3"/>
    <mergeCell ref="H3:H5"/>
    <mergeCell ref="L4:M4"/>
    <mergeCell ref="D4:D5"/>
    <mergeCell ref="F4:F5"/>
    <mergeCell ref="G4:G5"/>
    <mergeCell ref="J4:J5"/>
    <mergeCell ref="I3:I5"/>
    <mergeCell ref="J3:M3"/>
    <mergeCell ref="N3:N5"/>
    <mergeCell ref="O3:O5"/>
    <mergeCell ref="W4:W5"/>
    <mergeCell ref="Q3:T3"/>
    <mergeCell ref="T4:T5"/>
    <mergeCell ref="U3:U5"/>
    <mergeCell ref="Q4:Q5"/>
    <mergeCell ref="R4:R5"/>
    <mergeCell ref="S4:S5"/>
    <mergeCell ref="V4:V5"/>
  </mergeCells>
  <phoneticPr fontId="48" type="noConversion"/>
  <pageMargins left="0.70866141732283472" right="0.70866141732283472" top="0.74803149606299213" bottom="0.74803149606299213" header="0.31496062992125984" footer="0.31496062992125984"/>
  <pageSetup paperSize="8" scale="26" fitToWidth="2" orientation="landscape" cellComments="asDisplayed" r:id="rId1"/>
  <headerFooter alignWithMargins="0">
    <oddHeader>&amp;C&amp;60&amp;U&amp;A</oddHeader>
  </headerFooter>
</worksheet>
</file>

<file path=xl/worksheets/sheet13.xml><?xml version="1.0" encoding="utf-8"?>
<worksheet xmlns="http://schemas.openxmlformats.org/spreadsheetml/2006/main" xmlns:r="http://schemas.openxmlformats.org/officeDocument/2006/relationships">
  <sheetPr codeName="Hoja13">
    <pageSetUpPr fitToPage="1"/>
  </sheetPr>
  <dimension ref="A1:D51"/>
  <sheetViews>
    <sheetView topLeftCell="A36" zoomScale="75" zoomScaleNormal="75" zoomScaleSheetLayoutView="80" workbookViewId="0">
      <selection activeCell="C45" sqref="C45"/>
    </sheetView>
  </sheetViews>
  <sheetFormatPr baseColWidth="10" defaultColWidth="9.140625" defaultRowHeight="12.75"/>
  <cols>
    <col min="1" max="1" width="9.140625" style="711"/>
    <col min="2" max="2" width="15.140625" style="711" customWidth="1"/>
    <col min="3" max="3" width="74.42578125" style="711" customWidth="1"/>
    <col min="4" max="4" width="135.5703125" style="711" customWidth="1"/>
    <col min="5" max="16384" width="9.140625" style="711"/>
  </cols>
  <sheetData>
    <row r="1" spans="1:4" ht="23.25" customHeight="1">
      <c r="A1" s="219"/>
    </row>
    <row r="2" spans="1:4" ht="15">
      <c r="B2" s="712" t="s">
        <v>8</v>
      </c>
      <c r="C2" s="713"/>
      <c r="D2" s="713"/>
    </row>
    <row r="3" spans="1:4" ht="15">
      <c r="B3" s="714"/>
      <c r="C3" s="715"/>
      <c r="D3" s="713"/>
    </row>
    <row r="4" spans="1:4" ht="26.25" customHeight="1">
      <c r="B4" s="716" t="s">
        <v>220</v>
      </c>
      <c r="C4" s="717" t="s">
        <v>221</v>
      </c>
      <c r="D4" s="716" t="s">
        <v>123</v>
      </c>
    </row>
    <row r="5" spans="1:4" ht="27.75" customHeight="1">
      <c r="B5" s="1269" t="s">
        <v>223</v>
      </c>
      <c r="C5" s="1270"/>
      <c r="D5" s="1271"/>
    </row>
    <row r="6" spans="1:4" ht="58.5" customHeight="1">
      <c r="B6" s="718" t="s">
        <v>171</v>
      </c>
      <c r="C6" s="719" t="s">
        <v>59</v>
      </c>
      <c r="D6" s="720" t="s">
        <v>94</v>
      </c>
    </row>
    <row r="7" spans="1:4" ht="38.25" customHeight="1">
      <c r="B7" s="718" t="s">
        <v>60</v>
      </c>
      <c r="C7" s="719" t="s">
        <v>11</v>
      </c>
      <c r="D7" s="720" t="s">
        <v>252</v>
      </c>
    </row>
    <row r="8" spans="1:4" ht="34.5" customHeight="1">
      <c r="B8" s="718" t="s">
        <v>172</v>
      </c>
      <c r="C8" s="719" t="s">
        <v>95</v>
      </c>
      <c r="D8" s="720" t="s">
        <v>253</v>
      </c>
    </row>
    <row r="9" spans="1:4" ht="33" customHeight="1">
      <c r="B9" s="718" t="s">
        <v>197</v>
      </c>
      <c r="C9" s="719" t="s">
        <v>61</v>
      </c>
      <c r="D9" s="720" t="s">
        <v>254</v>
      </c>
    </row>
    <row r="10" spans="1:4" ht="36.75" customHeight="1">
      <c r="B10" s="718" t="s">
        <v>173</v>
      </c>
      <c r="C10" s="719" t="s">
        <v>45</v>
      </c>
      <c r="D10" s="720" t="s">
        <v>62</v>
      </c>
    </row>
    <row r="11" spans="1:4" ht="45">
      <c r="B11" s="718" t="s">
        <v>174</v>
      </c>
      <c r="C11" s="719" t="s">
        <v>63</v>
      </c>
      <c r="D11" s="720" t="s">
        <v>255</v>
      </c>
    </row>
    <row r="12" spans="1:4" ht="24.75" customHeight="1">
      <c r="B12" s="718" t="s">
        <v>175</v>
      </c>
      <c r="C12" s="719" t="s">
        <v>64</v>
      </c>
      <c r="D12" s="720" t="s">
        <v>256</v>
      </c>
    </row>
    <row r="13" spans="1:4" ht="32.25" customHeight="1">
      <c r="B13" s="718" t="s">
        <v>176</v>
      </c>
      <c r="C13" s="719" t="s">
        <v>139</v>
      </c>
      <c r="D13" s="720" t="s">
        <v>257</v>
      </c>
    </row>
    <row r="14" spans="1:4" ht="54" customHeight="1">
      <c r="B14" s="718" t="s">
        <v>65</v>
      </c>
      <c r="C14" s="719" t="s">
        <v>140</v>
      </c>
      <c r="D14" s="720" t="s">
        <v>258</v>
      </c>
    </row>
    <row r="15" spans="1:4" ht="32.25" customHeight="1">
      <c r="B15" s="718" t="s">
        <v>177</v>
      </c>
      <c r="C15" s="719" t="s">
        <v>147</v>
      </c>
      <c r="D15" s="720" t="s">
        <v>66</v>
      </c>
    </row>
    <row r="16" spans="1:4" ht="39.75" customHeight="1">
      <c r="B16" s="718" t="s">
        <v>178</v>
      </c>
      <c r="C16" s="719" t="s">
        <v>148</v>
      </c>
      <c r="D16" s="720" t="s">
        <v>228</v>
      </c>
    </row>
    <row r="17" spans="2:4" ht="24.75" customHeight="1">
      <c r="B17" s="718" t="s">
        <v>67</v>
      </c>
      <c r="C17" s="719" t="s">
        <v>149</v>
      </c>
      <c r="D17" s="720" t="s">
        <v>68</v>
      </c>
    </row>
    <row r="18" spans="2:4" ht="24.75" customHeight="1">
      <c r="B18" s="718" t="s">
        <v>198</v>
      </c>
      <c r="C18" s="719" t="s">
        <v>69</v>
      </c>
      <c r="D18" s="720" t="s">
        <v>229</v>
      </c>
    </row>
    <row r="19" spans="2:4" ht="54" customHeight="1">
      <c r="B19" s="718" t="s">
        <v>179</v>
      </c>
      <c r="C19" s="719" t="s">
        <v>49</v>
      </c>
      <c r="D19" s="720" t="s">
        <v>230</v>
      </c>
    </row>
    <row r="20" spans="2:4" ht="45" customHeight="1">
      <c r="B20" s="718" t="s">
        <v>180</v>
      </c>
      <c r="C20" s="719" t="s">
        <v>141</v>
      </c>
      <c r="D20" s="720" t="s">
        <v>68</v>
      </c>
    </row>
    <row r="21" spans="2:4" ht="91.5" customHeight="1">
      <c r="B21" s="718" t="s">
        <v>181</v>
      </c>
      <c r="C21" s="719" t="s">
        <v>38</v>
      </c>
      <c r="D21" s="720" t="s">
        <v>231</v>
      </c>
    </row>
    <row r="22" spans="2:4" ht="48.75" customHeight="1">
      <c r="B22" s="718" t="s">
        <v>199</v>
      </c>
      <c r="C22" s="719" t="s">
        <v>143</v>
      </c>
      <c r="D22" s="720" t="s">
        <v>232</v>
      </c>
    </row>
    <row r="23" spans="2:4" ht="64.5" customHeight="1">
      <c r="B23" s="718" t="s">
        <v>70</v>
      </c>
      <c r="C23" s="719" t="s">
        <v>39</v>
      </c>
      <c r="D23" s="720" t="s">
        <v>233</v>
      </c>
    </row>
    <row r="24" spans="2:4" ht="24.75" customHeight="1">
      <c r="B24" s="718" t="s">
        <v>200</v>
      </c>
      <c r="C24" s="719" t="s">
        <v>40</v>
      </c>
      <c r="D24" s="720" t="s">
        <v>234</v>
      </c>
    </row>
    <row r="25" spans="2:4" ht="34.5" customHeight="1">
      <c r="B25" s="718" t="s">
        <v>201</v>
      </c>
      <c r="C25" s="719" t="s">
        <v>71</v>
      </c>
      <c r="D25" s="720" t="s">
        <v>235</v>
      </c>
    </row>
    <row r="26" spans="2:4" ht="36" customHeight="1">
      <c r="B26" s="718" t="s">
        <v>186</v>
      </c>
      <c r="C26" s="719" t="s">
        <v>72</v>
      </c>
      <c r="D26" s="720" t="s">
        <v>73</v>
      </c>
    </row>
    <row r="27" spans="2:4" ht="46.5" customHeight="1">
      <c r="B27" s="718" t="s">
        <v>74</v>
      </c>
      <c r="C27" s="719" t="s">
        <v>46</v>
      </c>
      <c r="D27" s="721" t="s">
        <v>236</v>
      </c>
    </row>
    <row r="28" spans="2:4" ht="24.75" customHeight="1">
      <c r="B28" s="718" t="s">
        <v>192</v>
      </c>
      <c r="C28" s="719" t="s">
        <v>47</v>
      </c>
      <c r="D28" s="721" t="s">
        <v>237</v>
      </c>
    </row>
    <row r="29" spans="2:4" ht="50.25" customHeight="1">
      <c r="B29" s="718" t="s">
        <v>212</v>
      </c>
      <c r="C29" s="719" t="s">
        <v>48</v>
      </c>
      <c r="D29" s="720" t="s">
        <v>238</v>
      </c>
    </row>
    <row r="30" spans="2:4" ht="51" customHeight="1">
      <c r="B30" s="718" t="s">
        <v>193</v>
      </c>
      <c r="C30" s="719" t="s">
        <v>50</v>
      </c>
      <c r="D30" s="720" t="s">
        <v>239</v>
      </c>
    </row>
    <row r="31" spans="2:4" ht="51" customHeight="1">
      <c r="B31" s="722" t="s">
        <v>194</v>
      </c>
      <c r="C31" s="719" t="s">
        <v>51</v>
      </c>
      <c r="D31" s="723" t="s">
        <v>75</v>
      </c>
    </row>
    <row r="32" spans="2:4" ht="52.5" customHeight="1">
      <c r="B32" s="722" t="s">
        <v>195</v>
      </c>
      <c r="C32" s="719" t="s">
        <v>144</v>
      </c>
      <c r="D32" s="723" t="s">
        <v>259</v>
      </c>
    </row>
    <row r="33" spans="2:4" ht="43.5" customHeight="1">
      <c r="B33" s="722" t="s">
        <v>196</v>
      </c>
      <c r="C33" s="719" t="s">
        <v>52</v>
      </c>
      <c r="D33" s="723" t="s">
        <v>76</v>
      </c>
    </row>
    <row r="34" spans="2:4" ht="43.5" customHeight="1">
      <c r="B34" s="722" t="s">
        <v>202</v>
      </c>
      <c r="C34" s="719" t="s">
        <v>41</v>
      </c>
      <c r="D34" s="723" t="s">
        <v>240</v>
      </c>
    </row>
    <row r="35" spans="2:4" ht="51.75" customHeight="1">
      <c r="B35" s="722" t="s">
        <v>203</v>
      </c>
      <c r="C35" s="719" t="s">
        <v>42</v>
      </c>
      <c r="D35" s="723" t="s">
        <v>241</v>
      </c>
    </row>
    <row r="36" spans="2:4" ht="48.75" customHeight="1">
      <c r="B36" s="722" t="s">
        <v>209</v>
      </c>
      <c r="C36" s="719" t="s">
        <v>43</v>
      </c>
      <c r="D36" s="723" t="s">
        <v>242</v>
      </c>
    </row>
    <row r="37" spans="2:4" ht="54.75" customHeight="1">
      <c r="B37" s="722" t="s">
        <v>210</v>
      </c>
      <c r="C37" s="719" t="s">
        <v>77</v>
      </c>
      <c r="D37" s="723" t="s">
        <v>78</v>
      </c>
    </row>
    <row r="38" spans="2:4" ht="36" customHeight="1">
      <c r="B38" s="722" t="s">
        <v>213</v>
      </c>
      <c r="C38" s="719" t="s">
        <v>44</v>
      </c>
      <c r="D38" s="723" t="s">
        <v>243</v>
      </c>
    </row>
    <row r="39" spans="2:4" ht="25.5" customHeight="1">
      <c r="B39" s="1269" t="s">
        <v>316</v>
      </c>
      <c r="C39" s="1270"/>
      <c r="D39" s="1271"/>
    </row>
    <row r="40" spans="2:4" ht="42" customHeight="1">
      <c r="B40" s="718" t="s">
        <v>171</v>
      </c>
      <c r="C40" s="719" t="s">
        <v>153</v>
      </c>
      <c r="D40" s="720" t="s">
        <v>79</v>
      </c>
    </row>
    <row r="41" spans="2:4" ht="42" customHeight="1">
      <c r="B41" s="718" t="s">
        <v>80</v>
      </c>
      <c r="C41" s="719" t="s">
        <v>81</v>
      </c>
      <c r="D41" s="720" t="s">
        <v>244</v>
      </c>
    </row>
    <row r="42" spans="2:4" ht="42" customHeight="1">
      <c r="B42" s="718" t="s">
        <v>82</v>
      </c>
      <c r="C42" s="719" t="s">
        <v>83</v>
      </c>
      <c r="D42" s="720" t="s">
        <v>245</v>
      </c>
    </row>
    <row r="43" spans="2:4" ht="42" customHeight="1">
      <c r="B43" s="718" t="s">
        <v>181</v>
      </c>
      <c r="C43" s="719" t="s">
        <v>84</v>
      </c>
      <c r="D43" s="719" t="s">
        <v>246</v>
      </c>
    </row>
    <row r="44" spans="2:4" ht="42" customHeight="1">
      <c r="B44" s="718" t="s">
        <v>85</v>
      </c>
      <c r="C44" s="719" t="s">
        <v>86</v>
      </c>
      <c r="D44" s="720" t="s">
        <v>87</v>
      </c>
    </row>
    <row r="45" spans="2:4" ht="42" customHeight="1">
      <c r="B45" s="718" t="s">
        <v>182</v>
      </c>
      <c r="C45" s="719" t="s">
        <v>58</v>
      </c>
      <c r="D45" s="720" t="s">
        <v>240</v>
      </c>
    </row>
    <row r="46" spans="2:4" ht="40.5" customHeight="1">
      <c r="B46" s="718" t="s">
        <v>88</v>
      </c>
      <c r="C46" s="719" t="s">
        <v>89</v>
      </c>
      <c r="D46" s="720" t="s">
        <v>247</v>
      </c>
    </row>
    <row r="47" spans="2:4" ht="29.25" customHeight="1">
      <c r="B47" s="718"/>
      <c r="C47" s="719" t="s">
        <v>54</v>
      </c>
      <c r="D47" s="720" t="s">
        <v>248</v>
      </c>
    </row>
    <row r="48" spans="2:4" ht="28.5" customHeight="1">
      <c r="B48" s="718"/>
      <c r="C48" s="719" t="s">
        <v>57</v>
      </c>
      <c r="D48" s="720" t="s">
        <v>249</v>
      </c>
    </row>
    <row r="49" spans="2:4" ht="26.25" customHeight="1">
      <c r="B49" s="718"/>
      <c r="C49" s="719" t="s">
        <v>90</v>
      </c>
      <c r="D49" s="720" t="s">
        <v>91</v>
      </c>
    </row>
    <row r="50" spans="2:4" ht="26.25" customHeight="1">
      <c r="B50" s="718"/>
      <c r="C50" s="719" t="s">
        <v>92</v>
      </c>
      <c r="D50" s="720" t="s">
        <v>250</v>
      </c>
    </row>
    <row r="51" spans="2:4" ht="26.25" customHeight="1">
      <c r="B51" s="718"/>
      <c r="C51" s="719" t="s">
        <v>93</v>
      </c>
      <c r="D51" s="720" t="s">
        <v>251</v>
      </c>
    </row>
  </sheetData>
  <mergeCells count="2">
    <mergeCell ref="B5:D5"/>
    <mergeCell ref="B39:D39"/>
  </mergeCells>
  <phoneticPr fontId="48" type="noConversion"/>
  <printOptions horizontalCentered="1"/>
  <pageMargins left="0.4" right="0.26" top="0.51" bottom="0.25" header="0.38" footer="0.21"/>
  <pageSetup paperSize="9" scale="63" fitToHeight="4" orientation="landscape" r:id="rId1"/>
  <headerFooter alignWithMargins="0">
    <oddFooter>&amp;R&amp;P of &amp;N</oddFooter>
  </headerFooter>
</worksheet>
</file>

<file path=xl/worksheets/sheet14.xml><?xml version="1.0" encoding="utf-8"?>
<worksheet xmlns="http://schemas.openxmlformats.org/spreadsheetml/2006/main" xmlns:r="http://schemas.openxmlformats.org/officeDocument/2006/relationships">
  <sheetPr codeName="Hoja14">
    <pageSetUpPr fitToPage="1"/>
  </sheetPr>
  <dimension ref="A1:AV65"/>
  <sheetViews>
    <sheetView zoomScale="40" zoomScaleNormal="4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5"/>
  <cols>
    <col min="1" max="1" width="15.7109375" style="724" customWidth="1"/>
    <col min="2" max="2" width="88.85546875" style="724" customWidth="1"/>
    <col min="3" max="3" width="27.140625" style="724" customWidth="1"/>
    <col min="4" max="4" width="24.85546875" style="724" customWidth="1"/>
    <col min="5" max="5" width="26.5703125" style="724" customWidth="1"/>
    <col min="6" max="6" width="29.5703125" style="724" customWidth="1"/>
    <col min="7" max="7" width="33" style="724" customWidth="1"/>
    <col min="8" max="8" width="26.140625" style="724" customWidth="1"/>
    <col min="9" max="9" width="27" style="724" customWidth="1"/>
    <col min="10" max="10" width="25.28515625" style="724" customWidth="1"/>
    <col min="11" max="11" width="20.5703125" style="724" customWidth="1"/>
    <col min="12" max="12" width="28.7109375" style="724" customWidth="1"/>
    <col min="13" max="13" width="30" style="724" customWidth="1"/>
    <col min="14" max="14" width="23.140625" style="724" customWidth="1"/>
    <col min="15" max="18" width="28.7109375" style="724" customWidth="1"/>
    <col min="19" max="19" width="22.28515625" style="724" customWidth="1"/>
    <col min="20" max="20" width="25.28515625" style="724" customWidth="1"/>
    <col min="21" max="21" width="24" style="724" customWidth="1"/>
    <col min="22" max="22" width="16.140625" style="724" customWidth="1"/>
    <col min="23" max="29" width="11.42578125" style="724"/>
    <col min="30" max="30" width="12.28515625" style="724" customWidth="1"/>
    <col min="31" max="31" width="13.5703125" style="724" customWidth="1"/>
    <col min="32" max="32" width="14" style="724" customWidth="1"/>
    <col min="33" max="33" width="15.7109375" style="724" customWidth="1"/>
    <col min="34" max="34" width="16.140625" style="724" customWidth="1"/>
    <col min="35" max="35" width="14.42578125" style="724" customWidth="1"/>
    <col min="36" max="36" width="20.5703125" style="724" customWidth="1"/>
    <col min="37" max="37" width="15.7109375" style="724" customWidth="1"/>
    <col min="38" max="38" width="21.85546875" style="724" customWidth="1"/>
    <col min="39" max="39" width="17.42578125" style="724" customWidth="1"/>
    <col min="40" max="40" width="25.7109375" style="724" customWidth="1"/>
    <col min="41" max="41" width="21.42578125" style="724" customWidth="1"/>
    <col min="42" max="42" width="28.7109375" style="724" customWidth="1"/>
    <col min="43" max="43" width="33.42578125" style="724" customWidth="1"/>
    <col min="44" max="44" width="30.42578125" style="724" customWidth="1"/>
    <col min="45" max="46" width="32.140625" style="724" customWidth="1"/>
    <col min="47" max="47" width="28.28515625" style="724" customWidth="1"/>
    <col min="48" max="48" width="26" style="724" customWidth="1"/>
    <col min="49" max="16384" width="11.42578125" style="724"/>
  </cols>
  <sheetData>
    <row r="1" spans="1:48" ht="57.75" customHeight="1">
      <c r="B1" s="725" t="s">
        <v>12</v>
      </c>
      <c r="C1" s="607" t="s">
        <v>13</v>
      </c>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726"/>
      <c r="AQ1" s="727"/>
      <c r="AR1" s="727"/>
    </row>
    <row r="2" spans="1:48" ht="36.75" customHeight="1">
      <c r="B2" s="728" t="s">
        <v>10</v>
      </c>
      <c r="C2" s="613"/>
      <c r="D2" s="613"/>
      <c r="E2" s="614"/>
      <c r="F2" s="614"/>
      <c r="G2" s="614"/>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c r="AJ2" s="607"/>
      <c r="AK2" s="608"/>
      <c r="AL2" s="608"/>
      <c r="AM2" s="729"/>
      <c r="AN2" s="729"/>
      <c r="AO2" s="729"/>
      <c r="AP2" s="729"/>
      <c r="AQ2" s="729"/>
      <c r="AR2" s="729"/>
    </row>
    <row r="3" spans="1:48" ht="87" customHeight="1">
      <c r="B3" s="1280"/>
      <c r="C3" s="1246" t="str">
        <f ca="1">INDIRECT([3]AT!$A35) &amp; " " &amp;  INDIRECT([3]TR!$A4) &amp; " " &amp; INDIRECT([3]SE!$A8)</f>
        <v>Total amount of Securitisation exposures originated</v>
      </c>
      <c r="D3" s="1248" t="str">
        <f ca="1">INDIRECT([3]SE!$A4) &amp; ": " &amp; INDIRECT([3]SE!$A5)</f>
        <v>Synthetic securitisations: Credit protection to the securitised exposures</v>
      </c>
      <c r="E3" s="1249"/>
      <c r="F3" s="1250"/>
      <c r="G3" s="730" t="str">
        <f ca="1">INDIRECT([3]SE!$A10)</f>
        <v>Securitisation positions</v>
      </c>
      <c r="H3" s="1274" t="str">
        <f ca="1">INDIRECT([3]CG!$A23)</f>
        <v>Credit Risk Mitigation Techniques with substitution effects on the exposure</v>
      </c>
      <c r="I3" s="1275"/>
      <c r="J3" s="1275"/>
      <c r="K3" s="1276"/>
      <c r="L3" s="1234" t="str">
        <f ca="1">INDIRECT([3]AT!$A16)</f>
        <v>Net exposure after CRM substitution effects pre conversion factors</v>
      </c>
      <c r="M3" s="1272" t="str">
        <f ca="1">INDIRECT([3]AT!$A17) &amp; ": " &amp; INDIRECT([3]CG!$A9) &amp; " " &amp; INDIRECT([3]CG!$A11) &amp; " " &amp; INDIRECT([3]CG!$A24) &amp; " " &amp; INDIRECT([3]AT!$A32)</f>
        <v>(-) Credit risk mitigation techniques affecting the amount of the exposure: Funded credit protection Financial collateral Comprehensive method Adjusted value [Cvam]</v>
      </c>
      <c r="N3" s="1234" t="str">
        <f ca="1">INDIRECT([3]AT!$A18)</f>
        <v>Fully adjusted exposure value (E*)</v>
      </c>
      <c r="O3" s="1277" t="str">
        <f ca="1">INDIRECT([3]PI!$A31)</f>
        <v>Breakdown of the fully Adjusted Exposure value (E*) of off balance sheet items according to credit conversion factors</v>
      </c>
      <c r="P3" s="1278"/>
      <c r="Q3" s="1278"/>
      <c r="R3" s="1279"/>
      <c r="S3" s="1236" t="str">
        <f ca="1">INDIRECT([3]AT!$A19)</f>
        <v>Exposure value</v>
      </c>
      <c r="T3" s="732"/>
      <c r="U3" s="733"/>
      <c r="V3" s="1274" t="str">
        <f ca="1">INDIRECT([3]PI!$A2)&amp; " ACCORDING TO RISK WEIGHTS"</f>
        <v>Breakdown of exposures by risk weights ACCORDING TO RISK WEIGHTS</v>
      </c>
      <c r="W3" s="1286"/>
      <c r="X3" s="1286"/>
      <c r="Y3" s="1286"/>
      <c r="Z3" s="1286"/>
      <c r="AA3" s="1286"/>
      <c r="AB3" s="1286"/>
      <c r="AC3" s="1286"/>
      <c r="AD3" s="1286"/>
      <c r="AE3" s="1286"/>
      <c r="AF3" s="1286"/>
      <c r="AG3" s="1286"/>
      <c r="AH3" s="1286"/>
      <c r="AI3" s="1286"/>
      <c r="AJ3" s="1286"/>
      <c r="AK3" s="1286"/>
      <c r="AL3" s="1286"/>
      <c r="AM3" s="1286"/>
      <c r="AN3" s="1286"/>
      <c r="AO3" s="1272" t="str">
        <f ca="1">INDIRECT([3]AT!$A22)</f>
        <v>( - ) Reduction in risk weighted exposure amount due to value adjustments and provisions</v>
      </c>
      <c r="AP3" s="1261" t="str">
        <f ca="1">INDIRECT([3]AT!$A23)</f>
        <v>Risk weighted exposure amount</v>
      </c>
      <c r="AQ3" s="1262"/>
      <c r="AR3" s="1243" t="str">
        <f ca="1">INDIRECT([3]AT!$A24)</f>
        <v>Overall effect (adjustment) due to infringement of the due diligence provisions</v>
      </c>
      <c r="AS3" s="1234" t="str">
        <f ca="1">INDIRECT([3]AT!$A25)</f>
        <v>Adjustment to the risk weighted exposure amount due to maturity mismatches</v>
      </c>
      <c r="AT3" s="1234" t="str">
        <f ca="1">INDIRECT([3]AT!$A27)</f>
        <v>Total capital requirements before CAP</v>
      </c>
      <c r="AU3" s="1234" t="str">
        <f ca="1">"Memorandum items: " &amp; INDIRECT([3]AT!$A28)</f>
        <v>Memorandum items: Capital requirements corresponding to the outflows from the [SA] securitisation [exposure] to the other exposure classes</v>
      </c>
      <c r="AV3" s="1234" t="str">
        <f ca="1">"Total " &amp; INDIRECT([3]AT!$A26) &amp; " after CAP"</f>
        <v>Total Capital requirements after CAP</v>
      </c>
    </row>
    <row r="4" spans="1:48" ht="74.25" customHeight="1">
      <c r="B4" s="1281"/>
      <c r="C4" s="1246"/>
      <c r="D4" s="1253" t="str">
        <f ca="1">"(-) " &amp; INDIRECT([3]CG!$A8) &amp; " (Cva)"</f>
        <v>(-) Funded credit protection (Cva)</v>
      </c>
      <c r="E4" s="619" t="str">
        <f ca="1">INDIRECT([3]AT!$A14)</f>
        <v>(-) Total Outflows</v>
      </c>
      <c r="F4" s="1255" t="str">
        <f ca="1">INDIRECT([3]AT!$A36) &amp; " " &amp; INDIRECT([3]SE!$A11)</f>
        <v>Notional amount Retained or repurchased of credit protection</v>
      </c>
      <c r="G4" s="1272" t="str">
        <f ca="1">INDIRECT([3]AT!$A71)</f>
        <v>Original exposure pre- conversion factors</v>
      </c>
      <c r="H4" s="1272" t="str">
        <f ca="1">INDIRECT([3]CG!$A4) &amp; " " &amp; INDIRECT([3]AT!$A31)</f>
        <v>Unfunded credit protection Adjusted value [Ga]</v>
      </c>
      <c r="I4" s="1272" t="str">
        <f ca="1">INDIRECT([3]CG!$A8)</f>
        <v>Funded credit protection</v>
      </c>
      <c r="J4" s="1251" t="str">
        <f ca="1">INDIRECT([3]AT!$A12)</f>
        <v>Substitution of the exposure due to CRM</v>
      </c>
      <c r="K4" s="1252"/>
      <c r="L4" s="1240"/>
      <c r="M4" s="1273"/>
      <c r="N4" s="1240"/>
      <c r="O4" s="1241" t="str">
        <f ca="1">INDIRECT([3]PI!$A32)</f>
        <v>0%</v>
      </c>
      <c r="P4" s="1239" t="str">
        <f ca="1">INDIRECT([3]PI!$A33)</f>
        <v>&gt; 0% and ≤ 20%</v>
      </c>
      <c r="Q4" s="1239" t="str">
        <f ca="1">INDIRECT([3]PI!$A34)</f>
        <v>&gt; 20% and ≤ 50%</v>
      </c>
      <c r="R4" s="1239" t="str">
        <f ca="1">INDIRECT([3]PI!$A35)</f>
        <v>&gt; 50% and ≤ 100%</v>
      </c>
      <c r="S4" s="1240"/>
      <c r="T4" s="1234" t="str">
        <f ca="1">INDIRECT([3]AT!$A20)</f>
        <v>( - ) Deducted from own funds</v>
      </c>
      <c r="U4" s="1272" t="str">
        <f ca="1">INDIRECT([3]AT!$A21)</f>
        <v>Subject to risk weights</v>
      </c>
      <c r="V4" s="1274" t="str">
        <f ca="1">INDIRECT([3]AP!$A22)</f>
        <v xml:space="preserve">         Rating based approach (credit quality steps)</v>
      </c>
      <c r="W4" s="1275"/>
      <c r="X4" s="1275"/>
      <c r="Y4" s="1275"/>
      <c r="Z4" s="1275"/>
      <c r="AA4" s="1275"/>
      <c r="AB4" s="1275"/>
      <c r="AC4" s="1275"/>
      <c r="AD4" s="1275"/>
      <c r="AE4" s="1275"/>
      <c r="AF4" s="1275"/>
      <c r="AG4" s="1276"/>
      <c r="AH4" s="1267" t="str">
        <f ca="1">INDIRECT([3]AP!$A23)</f>
        <v xml:space="preserve">         1250% (unrated)</v>
      </c>
      <c r="AI4" s="1284" t="str">
        <f ca="1">INDIRECT([3]AP!$A24)</f>
        <v xml:space="preserve">         Supervisory formula method</v>
      </c>
      <c r="AJ4" s="1285"/>
      <c r="AK4" s="1284" t="str">
        <f ca="1">INDIRECT([3]AP!$A25)</f>
        <v xml:space="preserve">         Look-through</v>
      </c>
      <c r="AL4" s="1285"/>
      <c r="AM4" s="1284" t="str">
        <f ca="1">INDIRECT([3]AP!$A26)</f>
        <v xml:space="preserve">        Internal assessment approach</v>
      </c>
      <c r="AN4" s="1285"/>
      <c r="AO4" s="1273"/>
      <c r="AP4" s="1263"/>
      <c r="AQ4" s="1264"/>
      <c r="AR4" s="1244"/>
      <c r="AS4" s="1240"/>
      <c r="AT4" s="1240"/>
      <c r="AU4" s="1240"/>
      <c r="AV4" s="1240"/>
    </row>
    <row r="5" spans="1:48" ht="158.25" customHeight="1">
      <c r="B5" s="1281"/>
      <c r="C5" s="1247"/>
      <c r="D5" s="1254"/>
      <c r="E5" s="619" t="str">
        <f ca="1">INDIRECT([3]CG!$A4) &amp; " " &amp; INDIRECT([3]AT!$A33)</f>
        <v>Unfunded credit protection Adjusted value (G*)</v>
      </c>
      <c r="F5" s="1247"/>
      <c r="G5" s="1283"/>
      <c r="H5" s="1273"/>
      <c r="I5" s="1273"/>
      <c r="J5" s="1049" t="str">
        <f ca="1">INDIRECT([3]AT!$A14)</f>
        <v>(-) Total Outflows</v>
      </c>
      <c r="K5" s="1049" t="str">
        <f ca="1">INDIRECT([3]AT!$A13)</f>
        <v>Total Inflows</v>
      </c>
      <c r="L5" s="1240"/>
      <c r="M5" s="1273"/>
      <c r="N5" s="1240"/>
      <c r="O5" s="1242"/>
      <c r="P5" s="1240"/>
      <c r="Q5" s="1240"/>
      <c r="R5" s="1240"/>
      <c r="S5" s="1240"/>
      <c r="T5" s="1235"/>
      <c r="U5" s="1283"/>
      <c r="V5" s="1062" t="str">
        <f ca="1">INDIRECT([3]SE!$A35)</f>
        <v>CQS 1 &amp; S/T CQS 1</v>
      </c>
      <c r="W5" s="1062" t="str">
        <f ca="1">INDIRECT([3]SE!$A36)</f>
        <v>CQS 2</v>
      </c>
      <c r="X5" s="1062" t="str">
        <f ca="1">INDIRECT([3]SE!$A37)</f>
        <v>CQS 3</v>
      </c>
      <c r="Y5" s="1062" t="str">
        <f ca="1">INDIRECT([3]SE!$A38)</f>
        <v>CQS 4 &amp; S/T CQS 2</v>
      </c>
      <c r="Z5" s="1062" t="str">
        <f ca="1">INDIRECT([3]SE!$A39)</f>
        <v>CQS 5</v>
      </c>
      <c r="AA5" s="1062" t="str">
        <f ca="1">INDIRECT([3]SE!$A40)</f>
        <v>CQS 6</v>
      </c>
      <c r="AB5" s="1062" t="str">
        <f ca="1">INDIRECT([3]SE!$A41)</f>
        <v>CQS 7 &amp; S/T CQS 3</v>
      </c>
      <c r="AC5" s="1062" t="str">
        <f ca="1">INDIRECT([3]SE!$A42)</f>
        <v>CQS 8</v>
      </c>
      <c r="AD5" s="1062" t="str">
        <f ca="1">INDIRECT([3]SE!$A43)</f>
        <v>CQS 9</v>
      </c>
      <c r="AE5" s="1062" t="str">
        <f ca="1">INDIRECT([3]SE!$A44)</f>
        <v>CQS 10</v>
      </c>
      <c r="AF5" s="1062" t="str">
        <f ca="1">INDIRECT([3]SE!$A45)</f>
        <v>CQS 11</v>
      </c>
      <c r="AG5" s="1062" t="str">
        <f ca="1">INDIRECT([3]SE!$A46)</f>
        <v>Bellow CQS 11 &amp; S/T all other credits assessments</v>
      </c>
      <c r="AH5" s="1267"/>
      <c r="AI5" s="734"/>
      <c r="AJ5" s="731" t="str">
        <f ca="1">INDIRECT([3]AT!$A37)</f>
        <v>Average risk weigh (%)</v>
      </c>
      <c r="AK5" s="734"/>
      <c r="AL5" s="735" t="str">
        <f ca="1">INDIRECT([3]AT!$A37)</f>
        <v>Average risk weigh (%)</v>
      </c>
      <c r="AM5" s="734"/>
      <c r="AN5" s="731" t="str">
        <f ca="1">INDIRECT([3]AT!$A37)</f>
        <v>Average risk weigh (%)</v>
      </c>
      <c r="AO5" s="1273"/>
      <c r="AP5" s="625"/>
      <c r="AQ5" s="626" t="str">
        <f ca="1">INDIRECT([3]TR!$A2) &amp; ": " &amp; INDIRECT([3]SE!$A4)</f>
        <v>of which: Synthetic securitisations</v>
      </c>
      <c r="AR5" s="1244"/>
      <c r="AS5" s="1235"/>
      <c r="AT5" s="1240"/>
      <c r="AU5" s="1240"/>
      <c r="AV5" s="1240"/>
    </row>
    <row r="6" spans="1:48" ht="54.75" customHeight="1">
      <c r="B6" s="1282"/>
      <c r="C6" s="736" t="s">
        <v>171</v>
      </c>
      <c r="D6" s="736" t="s">
        <v>172</v>
      </c>
      <c r="E6" s="736" t="s">
        <v>197</v>
      </c>
      <c r="F6" s="631" t="s">
        <v>173</v>
      </c>
      <c r="G6" s="736" t="s">
        <v>174</v>
      </c>
      <c r="H6" s="631" t="s">
        <v>175</v>
      </c>
      <c r="I6" s="631" t="s">
        <v>176</v>
      </c>
      <c r="J6" s="736" t="s">
        <v>177</v>
      </c>
      <c r="K6" s="736" t="s">
        <v>178</v>
      </c>
      <c r="L6" s="736" t="s">
        <v>198</v>
      </c>
      <c r="M6" s="736" t="s">
        <v>179</v>
      </c>
      <c r="N6" s="736" t="s">
        <v>180</v>
      </c>
      <c r="O6" s="736" t="s">
        <v>181</v>
      </c>
      <c r="P6" s="736" t="s">
        <v>199</v>
      </c>
      <c r="Q6" s="736" t="s">
        <v>182</v>
      </c>
      <c r="R6" s="736" t="s">
        <v>183</v>
      </c>
      <c r="S6" s="736" t="s">
        <v>184</v>
      </c>
      <c r="T6" s="736" t="s">
        <v>185</v>
      </c>
      <c r="U6" s="736" t="s">
        <v>200</v>
      </c>
      <c r="V6" s="736" t="s">
        <v>201</v>
      </c>
      <c r="W6" s="736" t="s">
        <v>186</v>
      </c>
      <c r="X6" s="736" t="s">
        <v>187</v>
      </c>
      <c r="Y6" s="736" t="s">
        <v>188</v>
      </c>
      <c r="Z6" s="736" t="s">
        <v>189</v>
      </c>
      <c r="AA6" s="736" t="s">
        <v>190</v>
      </c>
      <c r="AB6" s="736" t="s">
        <v>191</v>
      </c>
      <c r="AC6" s="736" t="s">
        <v>192</v>
      </c>
      <c r="AD6" s="736" t="s">
        <v>212</v>
      </c>
      <c r="AE6" s="736" t="s">
        <v>193</v>
      </c>
      <c r="AF6" s="736" t="s">
        <v>194</v>
      </c>
      <c r="AG6" s="736" t="s">
        <v>195</v>
      </c>
      <c r="AH6" s="736" t="s">
        <v>196</v>
      </c>
      <c r="AI6" s="736" t="s">
        <v>202</v>
      </c>
      <c r="AJ6" s="736" t="s">
        <v>203</v>
      </c>
      <c r="AK6" s="736" t="s">
        <v>209</v>
      </c>
      <c r="AL6" s="736" t="s">
        <v>210</v>
      </c>
      <c r="AM6" s="736" t="s">
        <v>213</v>
      </c>
      <c r="AN6" s="736" t="s">
        <v>214</v>
      </c>
      <c r="AO6" s="736" t="s">
        <v>215</v>
      </c>
      <c r="AP6" s="737" t="s">
        <v>216</v>
      </c>
      <c r="AQ6" s="736" t="s">
        <v>334</v>
      </c>
      <c r="AR6" s="736" t="s">
        <v>335</v>
      </c>
      <c r="AS6" s="632" t="s">
        <v>16</v>
      </c>
      <c r="AT6" s="736" t="s">
        <v>17</v>
      </c>
      <c r="AU6" s="736" t="s">
        <v>18</v>
      </c>
      <c r="AV6" s="736" t="s">
        <v>19</v>
      </c>
    </row>
    <row r="7" spans="1:48" ht="67.5" customHeight="1">
      <c r="A7" s="738" t="s">
        <v>575</v>
      </c>
      <c r="B7" s="634" t="str">
        <f ca="1">INDIRECT([3]MC!$A143)</f>
        <v>Total exposures</v>
      </c>
      <c r="C7" s="739"/>
      <c r="D7" s="740"/>
      <c r="E7" s="740"/>
      <c r="F7" s="741"/>
      <c r="G7" s="742"/>
      <c r="H7" s="740"/>
      <c r="I7" s="740"/>
      <c r="J7" s="740"/>
      <c r="K7" s="740"/>
      <c r="L7" s="740"/>
      <c r="M7" s="743"/>
      <c r="N7" s="739"/>
      <c r="O7" s="740"/>
      <c r="P7" s="740"/>
      <c r="Q7" s="740"/>
      <c r="R7" s="740"/>
      <c r="S7" s="739"/>
      <c r="T7" s="739"/>
      <c r="U7" s="744"/>
      <c r="V7" s="740"/>
      <c r="W7" s="740"/>
      <c r="X7" s="740"/>
      <c r="Y7" s="740"/>
      <c r="Z7" s="740"/>
      <c r="AA7" s="740"/>
      <c r="AB7" s="740"/>
      <c r="AC7" s="740"/>
      <c r="AD7" s="745"/>
      <c r="AE7" s="745"/>
      <c r="AF7" s="745"/>
      <c r="AG7" s="740"/>
      <c r="AH7" s="744"/>
      <c r="AI7" s="744"/>
      <c r="AJ7" s="739"/>
      <c r="AK7" s="741"/>
      <c r="AL7" s="740"/>
      <c r="AM7" s="746"/>
      <c r="AN7" s="740"/>
      <c r="AO7" s="739"/>
      <c r="AP7" s="740"/>
      <c r="AQ7" s="739"/>
      <c r="AR7" s="747"/>
      <c r="AS7" s="739"/>
      <c r="AT7" s="748"/>
      <c r="AU7" s="739"/>
      <c r="AV7" s="620" t="s">
        <v>227</v>
      </c>
    </row>
    <row r="8" spans="1:48" s="610" customFormat="1" ht="49.5" customHeight="1">
      <c r="A8" s="749" t="s">
        <v>53</v>
      </c>
      <c r="B8" s="642" t="str">
        <f ca="1">INDIRECT([3]SE!$A34)</f>
        <v>BREAKDOWN AT INCEPTION</v>
      </c>
      <c r="C8" s="750"/>
      <c r="D8" s="750"/>
      <c r="E8" s="751"/>
      <c r="F8" s="752"/>
      <c r="G8" s="753"/>
      <c r="H8" s="754"/>
      <c r="I8" s="755"/>
      <c r="J8" s="755"/>
      <c r="K8" s="755"/>
      <c r="L8" s="755"/>
      <c r="M8" s="756"/>
      <c r="N8" s="756"/>
      <c r="O8" s="755"/>
      <c r="P8" s="682"/>
      <c r="Q8" s="755"/>
      <c r="R8" s="757"/>
      <c r="S8" s="751"/>
      <c r="T8" s="750"/>
      <c r="U8" s="750"/>
      <c r="V8" s="750"/>
      <c r="W8" s="751"/>
      <c r="X8" s="751"/>
      <c r="Y8" s="751"/>
      <c r="Z8" s="751"/>
      <c r="AA8" s="751"/>
      <c r="AB8" s="751"/>
      <c r="AC8" s="751"/>
      <c r="AD8" s="751"/>
      <c r="AE8" s="751"/>
      <c r="AF8" s="751"/>
      <c r="AG8" s="751"/>
      <c r="AH8" s="751"/>
      <c r="AI8" s="758"/>
      <c r="AJ8" s="759"/>
      <c r="AK8" s="750"/>
      <c r="AL8" s="759"/>
      <c r="AM8" s="750"/>
      <c r="AN8" s="759"/>
      <c r="AO8" s="751"/>
      <c r="AP8" s="758"/>
      <c r="AQ8" s="759"/>
      <c r="AR8" s="760"/>
      <c r="AS8" s="760"/>
      <c r="AT8" s="758"/>
      <c r="AU8" s="758"/>
      <c r="AV8" s="761"/>
    </row>
    <row r="9" spans="1:48" s="610" customFormat="1" ht="67.5" customHeight="1">
      <c r="A9" s="749" t="s">
        <v>576</v>
      </c>
      <c r="B9" s="762" t="str">
        <f ca="1">INDIRECT([3]SE!$A35)</f>
        <v>CQS 1 &amp; S/T CQS 1</v>
      </c>
      <c r="C9" s="754"/>
      <c r="D9" s="754"/>
      <c r="E9" s="755"/>
      <c r="F9" s="752"/>
      <c r="G9" s="753"/>
      <c r="H9" s="754"/>
      <c r="I9" s="755"/>
      <c r="J9" s="755"/>
      <c r="K9" s="755"/>
      <c r="L9" s="755"/>
      <c r="M9" s="756"/>
      <c r="N9" s="756"/>
      <c r="O9" s="755"/>
      <c r="P9" s="682"/>
      <c r="Q9" s="755"/>
      <c r="R9" s="757"/>
      <c r="S9" s="763"/>
      <c r="T9" s="764"/>
      <c r="U9" s="765"/>
      <c r="V9" s="766"/>
      <c r="W9" s="686"/>
      <c r="X9" s="767"/>
      <c r="Y9" s="767"/>
      <c r="Z9" s="767"/>
      <c r="AA9" s="767"/>
      <c r="AB9" s="767"/>
      <c r="AC9" s="767"/>
      <c r="AD9" s="767"/>
      <c r="AE9" s="767"/>
      <c r="AF9" s="767"/>
      <c r="AG9" s="767"/>
      <c r="AH9" s="767"/>
      <c r="AI9" s="768"/>
      <c r="AJ9" s="769"/>
      <c r="AK9" s="770"/>
      <c r="AL9" s="769"/>
      <c r="AM9" s="770"/>
      <c r="AN9" s="769"/>
      <c r="AO9" s="771"/>
      <c r="AP9" s="772"/>
      <c r="AQ9" s="769"/>
      <c r="AR9" s="773"/>
      <c r="AS9" s="773"/>
      <c r="AT9" s="758"/>
      <c r="AU9" s="774"/>
      <c r="AV9" s="774"/>
    </row>
    <row r="10" spans="1:48" s="610" customFormat="1" ht="67.5" customHeight="1">
      <c r="A10" s="749" t="s">
        <v>577</v>
      </c>
      <c r="B10" s="762" t="str">
        <f ca="1">INDIRECT([3]SE!$A36)</f>
        <v>CQS 2</v>
      </c>
      <c r="C10" s="754"/>
      <c r="D10" s="754"/>
      <c r="E10" s="755"/>
      <c r="F10" s="752"/>
      <c r="G10" s="753"/>
      <c r="H10" s="754"/>
      <c r="I10" s="755"/>
      <c r="J10" s="755"/>
      <c r="K10" s="755"/>
      <c r="L10" s="755"/>
      <c r="M10" s="756"/>
      <c r="N10" s="756"/>
      <c r="O10" s="755"/>
      <c r="P10" s="682"/>
      <c r="Q10" s="755"/>
      <c r="R10" s="757"/>
      <c r="S10" s="763"/>
      <c r="T10" s="764"/>
      <c r="U10" s="765"/>
      <c r="V10" s="766"/>
      <c r="W10" s="686"/>
      <c r="X10" s="767"/>
      <c r="Y10" s="767"/>
      <c r="Z10" s="767"/>
      <c r="AA10" s="767"/>
      <c r="AB10" s="767"/>
      <c r="AC10" s="767"/>
      <c r="AD10" s="767"/>
      <c r="AE10" s="767"/>
      <c r="AF10" s="767"/>
      <c r="AG10" s="767"/>
      <c r="AH10" s="767"/>
      <c r="AI10" s="768"/>
      <c r="AJ10" s="769"/>
      <c r="AK10" s="770"/>
      <c r="AL10" s="769"/>
      <c r="AM10" s="770"/>
      <c r="AN10" s="769"/>
      <c r="AO10" s="771"/>
      <c r="AP10" s="772"/>
      <c r="AQ10" s="769"/>
      <c r="AR10" s="773"/>
      <c r="AS10" s="773"/>
      <c r="AT10" s="758"/>
      <c r="AU10" s="774"/>
      <c r="AV10" s="774"/>
    </row>
    <row r="11" spans="1:48" s="610" customFormat="1" ht="67.5" customHeight="1">
      <c r="A11" s="749" t="s">
        <v>578</v>
      </c>
      <c r="B11" s="762" t="str">
        <f ca="1">INDIRECT([3]SE!$A37)</f>
        <v>CQS 3</v>
      </c>
      <c r="C11" s="754"/>
      <c r="D11" s="754"/>
      <c r="E11" s="755"/>
      <c r="F11" s="752"/>
      <c r="G11" s="753"/>
      <c r="H11" s="754"/>
      <c r="I11" s="755"/>
      <c r="J11" s="755"/>
      <c r="K11" s="755"/>
      <c r="L11" s="755"/>
      <c r="M11" s="756"/>
      <c r="N11" s="756"/>
      <c r="O11" s="755"/>
      <c r="P11" s="682"/>
      <c r="Q11" s="755"/>
      <c r="R11" s="757"/>
      <c r="S11" s="763"/>
      <c r="T11" s="764"/>
      <c r="U11" s="765"/>
      <c r="V11" s="766"/>
      <c r="W11" s="686"/>
      <c r="X11" s="767"/>
      <c r="Y11" s="767"/>
      <c r="Z11" s="767"/>
      <c r="AA11" s="767"/>
      <c r="AB11" s="767"/>
      <c r="AC11" s="767"/>
      <c r="AD11" s="767"/>
      <c r="AE11" s="767"/>
      <c r="AF11" s="767"/>
      <c r="AG11" s="767"/>
      <c r="AH11" s="767"/>
      <c r="AI11" s="768"/>
      <c r="AJ11" s="769"/>
      <c r="AK11" s="770"/>
      <c r="AL11" s="769"/>
      <c r="AM11" s="770"/>
      <c r="AN11" s="769"/>
      <c r="AO11" s="771"/>
      <c r="AP11" s="775"/>
      <c r="AQ11" s="772"/>
      <c r="AR11" s="773"/>
      <c r="AS11" s="773"/>
      <c r="AT11" s="758"/>
      <c r="AU11" s="774"/>
      <c r="AV11" s="774"/>
    </row>
    <row r="12" spans="1:48" s="610" customFormat="1" ht="67.5" customHeight="1">
      <c r="A12" s="749" t="s">
        <v>579</v>
      </c>
      <c r="B12" s="762" t="str">
        <f ca="1">INDIRECT([3]SE!$A38)</f>
        <v>CQS 4 &amp; S/T CQS 2</v>
      </c>
      <c r="C12" s="754"/>
      <c r="D12" s="754"/>
      <c r="E12" s="755"/>
      <c r="F12" s="752"/>
      <c r="G12" s="753"/>
      <c r="H12" s="754"/>
      <c r="I12" s="755"/>
      <c r="J12" s="755"/>
      <c r="K12" s="755"/>
      <c r="L12" s="755"/>
      <c r="M12" s="756"/>
      <c r="N12" s="756"/>
      <c r="O12" s="755"/>
      <c r="P12" s="682"/>
      <c r="Q12" s="755"/>
      <c r="R12" s="757"/>
      <c r="S12" s="763"/>
      <c r="T12" s="764"/>
      <c r="U12" s="765"/>
      <c r="V12" s="766"/>
      <c r="W12" s="686"/>
      <c r="X12" s="767"/>
      <c r="Y12" s="767"/>
      <c r="Z12" s="767"/>
      <c r="AA12" s="767"/>
      <c r="AB12" s="767"/>
      <c r="AC12" s="767"/>
      <c r="AD12" s="767"/>
      <c r="AE12" s="767"/>
      <c r="AF12" s="767"/>
      <c r="AG12" s="767"/>
      <c r="AH12" s="767"/>
      <c r="AI12" s="768"/>
      <c r="AJ12" s="769"/>
      <c r="AK12" s="770"/>
      <c r="AL12" s="769"/>
      <c r="AM12" s="770"/>
      <c r="AN12" s="769"/>
      <c r="AO12" s="771"/>
      <c r="AP12" s="772"/>
      <c r="AQ12" s="769"/>
      <c r="AR12" s="773"/>
      <c r="AS12" s="773"/>
      <c r="AT12" s="758"/>
      <c r="AU12" s="774"/>
      <c r="AV12" s="774"/>
    </row>
    <row r="13" spans="1:48" s="610" customFormat="1" ht="67.5" customHeight="1">
      <c r="A13" s="749" t="s">
        <v>580</v>
      </c>
      <c r="B13" s="762" t="str">
        <f ca="1">INDIRECT([3]SE!$A39)</f>
        <v>CQS 5</v>
      </c>
      <c r="C13" s="754"/>
      <c r="D13" s="754"/>
      <c r="E13" s="755"/>
      <c r="F13" s="752"/>
      <c r="G13" s="753"/>
      <c r="H13" s="754"/>
      <c r="I13" s="755"/>
      <c r="J13" s="755"/>
      <c r="K13" s="755"/>
      <c r="L13" s="755"/>
      <c r="M13" s="756"/>
      <c r="N13" s="756"/>
      <c r="O13" s="755"/>
      <c r="P13" s="682"/>
      <c r="Q13" s="755"/>
      <c r="R13" s="757"/>
      <c r="S13" s="763"/>
      <c r="T13" s="764"/>
      <c r="U13" s="765"/>
      <c r="V13" s="766"/>
      <c r="W13" s="686"/>
      <c r="X13" s="767"/>
      <c r="Y13" s="767"/>
      <c r="Z13" s="767"/>
      <c r="AA13" s="767"/>
      <c r="AB13" s="767"/>
      <c r="AC13" s="767"/>
      <c r="AD13" s="767"/>
      <c r="AE13" s="767"/>
      <c r="AF13" s="767"/>
      <c r="AG13" s="767"/>
      <c r="AH13" s="767"/>
      <c r="AI13" s="768"/>
      <c r="AJ13" s="769"/>
      <c r="AK13" s="770"/>
      <c r="AL13" s="769"/>
      <c r="AM13" s="770"/>
      <c r="AN13" s="769"/>
      <c r="AO13" s="771"/>
      <c r="AP13" s="772"/>
      <c r="AQ13" s="769"/>
      <c r="AR13" s="773"/>
      <c r="AS13" s="773"/>
      <c r="AT13" s="758"/>
      <c r="AU13" s="774"/>
      <c r="AV13" s="774"/>
    </row>
    <row r="14" spans="1:48" s="610" customFormat="1" ht="67.5" customHeight="1">
      <c r="A14" s="749" t="s">
        <v>581</v>
      </c>
      <c r="B14" s="762" t="str">
        <f ca="1">INDIRECT([3]SE!$A40)</f>
        <v>CQS 6</v>
      </c>
      <c r="C14" s="754"/>
      <c r="D14" s="754"/>
      <c r="E14" s="755"/>
      <c r="F14" s="752"/>
      <c r="G14" s="753"/>
      <c r="H14" s="754"/>
      <c r="I14" s="755"/>
      <c r="J14" s="755"/>
      <c r="K14" s="755"/>
      <c r="L14" s="755"/>
      <c r="M14" s="756"/>
      <c r="N14" s="756"/>
      <c r="O14" s="755"/>
      <c r="P14" s="682"/>
      <c r="Q14" s="755"/>
      <c r="R14" s="757"/>
      <c r="S14" s="763"/>
      <c r="T14" s="764"/>
      <c r="U14" s="765"/>
      <c r="V14" s="766"/>
      <c r="W14" s="686"/>
      <c r="X14" s="767"/>
      <c r="Y14" s="767"/>
      <c r="Z14" s="767"/>
      <c r="AA14" s="767"/>
      <c r="AB14" s="767"/>
      <c r="AC14" s="767"/>
      <c r="AD14" s="767"/>
      <c r="AE14" s="767"/>
      <c r="AF14" s="767"/>
      <c r="AG14" s="767"/>
      <c r="AH14" s="767"/>
      <c r="AI14" s="768"/>
      <c r="AJ14" s="769"/>
      <c r="AK14" s="770"/>
      <c r="AL14" s="769"/>
      <c r="AM14" s="770"/>
      <c r="AN14" s="769"/>
      <c r="AO14" s="771"/>
      <c r="AP14" s="772"/>
      <c r="AQ14" s="769"/>
      <c r="AR14" s="773"/>
      <c r="AS14" s="773"/>
      <c r="AT14" s="758"/>
      <c r="AU14" s="774"/>
      <c r="AV14" s="774"/>
    </row>
    <row r="15" spans="1:48" s="610" customFormat="1" ht="67.5" customHeight="1">
      <c r="A15" s="749" t="s">
        <v>582</v>
      </c>
      <c r="B15" s="762" t="str">
        <f ca="1">INDIRECT([3]SE!$A41)</f>
        <v>CQS 7 &amp; S/T CQS 3</v>
      </c>
      <c r="C15" s="754"/>
      <c r="D15" s="754"/>
      <c r="E15" s="755"/>
      <c r="F15" s="752"/>
      <c r="G15" s="753"/>
      <c r="H15" s="754"/>
      <c r="I15" s="755"/>
      <c r="J15" s="755"/>
      <c r="K15" s="755"/>
      <c r="L15" s="755"/>
      <c r="M15" s="756"/>
      <c r="N15" s="756"/>
      <c r="O15" s="755"/>
      <c r="P15" s="682"/>
      <c r="Q15" s="755"/>
      <c r="R15" s="757"/>
      <c r="S15" s="763"/>
      <c r="T15" s="764"/>
      <c r="U15" s="765"/>
      <c r="V15" s="766"/>
      <c r="W15" s="686"/>
      <c r="X15" s="767"/>
      <c r="Y15" s="767"/>
      <c r="Z15" s="767"/>
      <c r="AA15" s="767"/>
      <c r="AB15" s="767"/>
      <c r="AC15" s="767"/>
      <c r="AD15" s="767"/>
      <c r="AE15" s="767"/>
      <c r="AF15" s="767"/>
      <c r="AG15" s="767"/>
      <c r="AH15" s="767"/>
      <c r="AI15" s="768"/>
      <c r="AJ15" s="769"/>
      <c r="AK15" s="770"/>
      <c r="AL15" s="769"/>
      <c r="AM15" s="770"/>
      <c r="AN15" s="769"/>
      <c r="AO15" s="771"/>
      <c r="AP15" s="772"/>
      <c r="AQ15" s="769"/>
      <c r="AR15" s="773"/>
      <c r="AS15" s="773"/>
      <c r="AT15" s="758"/>
      <c r="AU15" s="774"/>
      <c r="AV15" s="774"/>
    </row>
    <row r="16" spans="1:48" s="610" customFormat="1" ht="67.5" customHeight="1">
      <c r="A16" s="749" t="s">
        <v>583</v>
      </c>
      <c r="B16" s="762" t="str">
        <f ca="1">INDIRECT([3]SE!$A42)</f>
        <v>CQS 8</v>
      </c>
      <c r="C16" s="754"/>
      <c r="D16" s="754"/>
      <c r="E16" s="755"/>
      <c r="F16" s="752"/>
      <c r="G16" s="753"/>
      <c r="H16" s="754"/>
      <c r="I16" s="755"/>
      <c r="J16" s="755"/>
      <c r="K16" s="755"/>
      <c r="L16" s="755"/>
      <c r="M16" s="756"/>
      <c r="N16" s="756"/>
      <c r="O16" s="755"/>
      <c r="P16" s="682"/>
      <c r="Q16" s="755"/>
      <c r="R16" s="757"/>
      <c r="S16" s="763"/>
      <c r="T16" s="764"/>
      <c r="U16" s="765"/>
      <c r="V16" s="766"/>
      <c r="W16" s="686"/>
      <c r="X16" s="767"/>
      <c r="Y16" s="767"/>
      <c r="Z16" s="767"/>
      <c r="AA16" s="767"/>
      <c r="AB16" s="767"/>
      <c r="AC16" s="767"/>
      <c r="AD16" s="767"/>
      <c r="AE16" s="767"/>
      <c r="AF16" s="767"/>
      <c r="AG16" s="767"/>
      <c r="AH16" s="767"/>
      <c r="AI16" s="768"/>
      <c r="AJ16" s="769"/>
      <c r="AK16" s="770"/>
      <c r="AL16" s="769"/>
      <c r="AM16" s="770"/>
      <c r="AN16" s="769"/>
      <c r="AO16" s="771"/>
      <c r="AP16" s="772"/>
      <c r="AQ16" s="769"/>
      <c r="AR16" s="773"/>
      <c r="AS16" s="773"/>
      <c r="AT16" s="758"/>
      <c r="AU16" s="774"/>
      <c r="AV16" s="774"/>
    </row>
    <row r="17" spans="1:48" s="610" customFormat="1" ht="67.5" customHeight="1">
      <c r="A17" s="749" t="s">
        <v>584</v>
      </c>
      <c r="B17" s="762" t="str">
        <f ca="1">INDIRECT([3]SE!$A43)</f>
        <v>CQS 9</v>
      </c>
      <c r="C17" s="754"/>
      <c r="D17" s="754"/>
      <c r="E17" s="755"/>
      <c r="F17" s="752"/>
      <c r="G17" s="753"/>
      <c r="H17" s="754"/>
      <c r="I17" s="755"/>
      <c r="J17" s="755"/>
      <c r="K17" s="755"/>
      <c r="L17" s="755"/>
      <c r="M17" s="756"/>
      <c r="N17" s="756"/>
      <c r="O17" s="755"/>
      <c r="P17" s="682"/>
      <c r="Q17" s="755"/>
      <c r="R17" s="757"/>
      <c r="S17" s="763"/>
      <c r="T17" s="764"/>
      <c r="U17" s="765"/>
      <c r="V17" s="766"/>
      <c r="W17" s="686"/>
      <c r="X17" s="767"/>
      <c r="Y17" s="767"/>
      <c r="Z17" s="767"/>
      <c r="AA17" s="767"/>
      <c r="AB17" s="767"/>
      <c r="AC17" s="767"/>
      <c r="AD17" s="767"/>
      <c r="AE17" s="767"/>
      <c r="AF17" s="767"/>
      <c r="AG17" s="767"/>
      <c r="AH17" s="767"/>
      <c r="AI17" s="768"/>
      <c r="AJ17" s="769"/>
      <c r="AK17" s="770"/>
      <c r="AL17" s="769"/>
      <c r="AM17" s="770"/>
      <c r="AN17" s="769"/>
      <c r="AO17" s="771"/>
      <c r="AP17" s="772"/>
      <c r="AQ17" s="769"/>
      <c r="AR17" s="773"/>
      <c r="AS17" s="773"/>
      <c r="AT17" s="758"/>
      <c r="AU17" s="774"/>
      <c r="AV17" s="774"/>
    </row>
    <row r="18" spans="1:48" s="610" customFormat="1" ht="67.5" customHeight="1">
      <c r="A18" s="749" t="s">
        <v>585</v>
      </c>
      <c r="B18" s="762" t="str">
        <f ca="1">INDIRECT([3]SE!$A44)</f>
        <v>CQS 10</v>
      </c>
      <c r="C18" s="754"/>
      <c r="D18" s="754"/>
      <c r="E18" s="755"/>
      <c r="F18" s="752"/>
      <c r="G18" s="753"/>
      <c r="H18" s="754"/>
      <c r="I18" s="755"/>
      <c r="J18" s="755"/>
      <c r="K18" s="755"/>
      <c r="L18" s="755"/>
      <c r="M18" s="756"/>
      <c r="N18" s="756"/>
      <c r="O18" s="755"/>
      <c r="P18" s="682"/>
      <c r="Q18" s="755"/>
      <c r="R18" s="757"/>
      <c r="S18" s="763"/>
      <c r="T18" s="764"/>
      <c r="U18" s="765"/>
      <c r="V18" s="766"/>
      <c r="W18" s="686"/>
      <c r="X18" s="767"/>
      <c r="Y18" s="767"/>
      <c r="Z18" s="767"/>
      <c r="AA18" s="767"/>
      <c r="AB18" s="767"/>
      <c r="AC18" s="767"/>
      <c r="AD18" s="767"/>
      <c r="AE18" s="767"/>
      <c r="AF18" s="767"/>
      <c r="AG18" s="767"/>
      <c r="AH18" s="767"/>
      <c r="AI18" s="768"/>
      <c r="AJ18" s="769"/>
      <c r="AK18" s="770"/>
      <c r="AL18" s="769"/>
      <c r="AM18" s="770"/>
      <c r="AN18" s="769"/>
      <c r="AO18" s="771"/>
      <c r="AP18" s="772"/>
      <c r="AQ18" s="769"/>
      <c r="AR18" s="773"/>
      <c r="AS18" s="773"/>
      <c r="AT18" s="758"/>
      <c r="AU18" s="774"/>
      <c r="AV18" s="774"/>
    </row>
    <row r="19" spans="1:48" s="610" customFormat="1" ht="67.5" customHeight="1">
      <c r="A19" s="749" t="s">
        <v>663</v>
      </c>
      <c r="B19" s="762" t="str">
        <f ca="1">INDIRECT([3]SE!$A45)</f>
        <v>CQS 11</v>
      </c>
      <c r="C19" s="754"/>
      <c r="D19" s="754"/>
      <c r="E19" s="755"/>
      <c r="F19" s="752"/>
      <c r="G19" s="753"/>
      <c r="H19" s="754"/>
      <c r="I19" s="755"/>
      <c r="J19" s="755"/>
      <c r="K19" s="755"/>
      <c r="L19" s="755"/>
      <c r="M19" s="756"/>
      <c r="N19" s="756"/>
      <c r="O19" s="755"/>
      <c r="P19" s="682"/>
      <c r="Q19" s="755"/>
      <c r="R19" s="757"/>
      <c r="S19" s="763"/>
      <c r="T19" s="764"/>
      <c r="U19" s="765"/>
      <c r="V19" s="766"/>
      <c r="W19" s="686"/>
      <c r="X19" s="767"/>
      <c r="Y19" s="767"/>
      <c r="Z19" s="767"/>
      <c r="AA19" s="767"/>
      <c r="AB19" s="767"/>
      <c r="AC19" s="767"/>
      <c r="AD19" s="767"/>
      <c r="AE19" s="767"/>
      <c r="AF19" s="767"/>
      <c r="AG19" s="767"/>
      <c r="AH19" s="767"/>
      <c r="AI19" s="768"/>
      <c r="AJ19" s="769"/>
      <c r="AK19" s="770"/>
      <c r="AL19" s="769"/>
      <c r="AM19" s="770"/>
      <c r="AN19" s="769"/>
      <c r="AO19" s="771"/>
      <c r="AP19" s="772"/>
      <c r="AQ19" s="769"/>
      <c r="AR19" s="773"/>
      <c r="AS19" s="773"/>
      <c r="AT19" s="758"/>
      <c r="AU19" s="774"/>
      <c r="AV19" s="774"/>
    </row>
    <row r="20" spans="1:48" s="610" customFormat="1" ht="67.5" customHeight="1">
      <c r="A20" s="749" t="s">
        <v>586</v>
      </c>
      <c r="B20" s="762" t="str">
        <f ca="1">INDIRECT([3]SE!$A46)</f>
        <v>Bellow CQS 11 &amp; S/T all other credits assessments</v>
      </c>
      <c r="C20" s="754"/>
      <c r="D20" s="754"/>
      <c r="E20" s="755"/>
      <c r="F20" s="752"/>
      <c r="G20" s="753"/>
      <c r="H20" s="754"/>
      <c r="I20" s="755"/>
      <c r="J20" s="755"/>
      <c r="K20" s="755"/>
      <c r="L20" s="755"/>
      <c r="M20" s="756"/>
      <c r="N20" s="756"/>
      <c r="O20" s="755"/>
      <c r="P20" s="682"/>
      <c r="Q20" s="755"/>
      <c r="R20" s="757"/>
      <c r="S20" s="763"/>
      <c r="T20" s="764"/>
      <c r="U20" s="765"/>
      <c r="V20" s="766"/>
      <c r="W20" s="686"/>
      <c r="X20" s="767"/>
      <c r="Y20" s="767"/>
      <c r="Z20" s="767"/>
      <c r="AA20" s="767"/>
      <c r="AB20" s="767"/>
      <c r="AC20" s="767"/>
      <c r="AD20" s="767"/>
      <c r="AE20" s="767"/>
      <c r="AF20" s="767"/>
      <c r="AG20" s="767"/>
      <c r="AH20" s="767"/>
      <c r="AI20" s="768"/>
      <c r="AJ20" s="769"/>
      <c r="AK20" s="770"/>
      <c r="AL20" s="769"/>
      <c r="AM20" s="770"/>
      <c r="AN20" s="769"/>
      <c r="AO20" s="771"/>
      <c r="AP20" s="772"/>
      <c r="AQ20" s="769"/>
      <c r="AR20" s="773"/>
      <c r="AS20" s="773"/>
      <c r="AT20" s="758"/>
      <c r="AU20" s="774"/>
      <c r="AV20" s="774"/>
    </row>
    <row r="21" spans="1:48" ht="63" customHeight="1">
      <c r="A21" s="749" t="s">
        <v>587</v>
      </c>
      <c r="B21" s="652" t="str">
        <f ca="1">INDIRECT([3]SE!$A17) &amp; ": " &amp; INDIRECT([3]MC!$A143)</f>
        <v>Originator : Total exposures</v>
      </c>
      <c r="C21" s="653"/>
      <c r="D21" s="654"/>
      <c r="E21" s="654"/>
      <c r="F21" s="655"/>
      <c r="G21" s="658"/>
      <c r="H21" s="636"/>
      <c r="I21" s="636"/>
      <c r="J21" s="636"/>
      <c r="K21" s="636"/>
      <c r="L21" s="636"/>
      <c r="M21" s="636"/>
      <c r="N21" s="649"/>
      <c r="O21" s="657"/>
      <c r="P21" s="657"/>
      <c r="Q21" s="657"/>
      <c r="R21" s="657"/>
      <c r="S21" s="649"/>
      <c r="T21" s="649"/>
      <c r="U21" s="776"/>
      <c r="V21" s="636"/>
      <c r="W21" s="636"/>
      <c r="X21" s="636"/>
      <c r="Y21" s="636"/>
      <c r="Z21" s="636"/>
      <c r="AA21" s="636"/>
      <c r="AB21" s="636"/>
      <c r="AC21" s="636"/>
      <c r="AD21" s="777"/>
      <c r="AE21" s="777"/>
      <c r="AF21" s="767"/>
      <c r="AG21" s="767"/>
      <c r="AH21" s="778"/>
      <c r="AI21" s="779"/>
      <c r="AJ21" s="769"/>
      <c r="AK21" s="770"/>
      <c r="AL21" s="769"/>
      <c r="AM21" s="770"/>
      <c r="AN21" s="769"/>
      <c r="AO21" s="658"/>
      <c r="AP21" s="657"/>
      <c r="AQ21" s="780"/>
      <c r="AR21" s="781"/>
      <c r="AS21" s="776"/>
      <c r="AT21" s="782"/>
      <c r="AU21" s="774"/>
      <c r="AV21" s="774"/>
    </row>
    <row r="22" spans="1:48" ht="81.75" customHeight="1">
      <c r="A22" s="749" t="s">
        <v>588</v>
      </c>
      <c r="B22" s="667" t="str">
        <f ca="1">INDIRECT([3]MC!$A144)</f>
        <v>On-balance sheet  items</v>
      </c>
      <c r="C22" s="653"/>
      <c r="D22" s="654"/>
      <c r="E22" s="654"/>
      <c r="F22" s="654"/>
      <c r="G22" s="658"/>
      <c r="H22" s="692"/>
      <c r="I22" s="692"/>
      <c r="J22" s="692"/>
      <c r="K22" s="692"/>
      <c r="L22" s="692"/>
      <c r="M22" s="692"/>
      <c r="N22" s="649"/>
      <c r="O22" s="644"/>
      <c r="P22" s="644"/>
      <c r="Q22" s="644"/>
      <c r="R22" s="644"/>
      <c r="S22" s="649"/>
      <c r="T22" s="649"/>
      <c r="U22" s="776"/>
      <c r="V22" s="636"/>
      <c r="W22" s="636"/>
      <c r="X22" s="636"/>
      <c r="Y22" s="636"/>
      <c r="Z22" s="636"/>
      <c r="AA22" s="636"/>
      <c r="AB22" s="636"/>
      <c r="AC22" s="636"/>
      <c r="AD22" s="777"/>
      <c r="AE22" s="777"/>
      <c r="AF22" s="767"/>
      <c r="AG22" s="767"/>
      <c r="AH22" s="778"/>
      <c r="AI22" s="779"/>
      <c r="AJ22" s="769"/>
      <c r="AK22" s="783"/>
      <c r="AL22" s="784"/>
      <c r="AM22" s="770"/>
      <c r="AN22" s="769"/>
      <c r="AO22" s="658"/>
      <c r="AP22" s="657"/>
      <c r="AQ22" s="780"/>
      <c r="AR22" s="781"/>
      <c r="AS22" s="649"/>
      <c r="AT22" s="782"/>
      <c r="AU22" s="774"/>
      <c r="AV22" s="774"/>
    </row>
    <row r="23" spans="1:48" ht="99" customHeight="1">
      <c r="A23" s="749" t="s">
        <v>589</v>
      </c>
      <c r="B23" s="672" t="str">
        <f ca="1">INDIRECT([3]SE!$A13)</f>
        <v>Senior</v>
      </c>
      <c r="C23" s="653"/>
      <c r="D23" s="654"/>
      <c r="E23" s="654"/>
      <c r="F23" s="654"/>
      <c r="G23" s="658"/>
      <c r="H23" s="668"/>
      <c r="I23" s="668"/>
      <c r="J23" s="668"/>
      <c r="K23" s="668"/>
      <c r="L23" s="668"/>
      <c r="M23" s="668"/>
      <c r="N23" s="649"/>
      <c r="O23" s="670"/>
      <c r="P23" s="670"/>
      <c r="Q23" s="670"/>
      <c r="R23" s="670"/>
      <c r="S23" s="649"/>
      <c r="T23" s="649"/>
      <c r="U23" s="776"/>
      <c r="V23" s="636"/>
      <c r="W23" s="636"/>
      <c r="X23" s="636"/>
      <c r="Y23" s="636"/>
      <c r="Z23" s="636"/>
      <c r="AA23" s="636"/>
      <c r="AB23" s="636"/>
      <c r="AC23" s="636"/>
      <c r="AD23" s="777"/>
      <c r="AE23" s="777"/>
      <c r="AF23" s="767"/>
      <c r="AG23" s="767"/>
      <c r="AH23" s="778"/>
      <c r="AI23" s="779"/>
      <c r="AJ23" s="769"/>
      <c r="AK23" s="785"/>
      <c r="AL23" s="786"/>
      <c r="AM23" s="770"/>
      <c r="AN23" s="769"/>
      <c r="AO23" s="658"/>
      <c r="AP23" s="657"/>
      <c r="AQ23" s="780"/>
      <c r="AR23" s="781"/>
      <c r="AS23" s="653"/>
      <c r="AT23" s="782"/>
      <c r="AU23" s="774"/>
      <c r="AV23" s="774"/>
    </row>
    <row r="24" spans="1:48" ht="99" customHeight="1">
      <c r="A24" s="749" t="s">
        <v>590</v>
      </c>
      <c r="B24" s="672" t="str">
        <f ca="1">INDIRECT([3]SE!$A14)</f>
        <v>Mezzanine</v>
      </c>
      <c r="C24" s="653"/>
      <c r="D24" s="654"/>
      <c r="E24" s="654"/>
      <c r="F24" s="654"/>
      <c r="G24" s="658"/>
      <c r="H24" s="668"/>
      <c r="I24" s="668"/>
      <c r="J24" s="668"/>
      <c r="K24" s="668"/>
      <c r="L24" s="668"/>
      <c r="M24" s="668"/>
      <c r="N24" s="649"/>
      <c r="O24" s="670"/>
      <c r="P24" s="670"/>
      <c r="Q24" s="670"/>
      <c r="R24" s="670"/>
      <c r="S24" s="649"/>
      <c r="T24" s="649"/>
      <c r="U24" s="776"/>
      <c r="V24" s="636"/>
      <c r="W24" s="636"/>
      <c r="X24" s="636"/>
      <c r="Y24" s="636"/>
      <c r="Z24" s="636"/>
      <c r="AA24" s="636"/>
      <c r="AB24" s="636"/>
      <c r="AC24" s="636"/>
      <c r="AD24" s="777"/>
      <c r="AE24" s="777"/>
      <c r="AF24" s="767"/>
      <c r="AG24" s="767"/>
      <c r="AH24" s="778"/>
      <c r="AI24" s="779"/>
      <c r="AJ24" s="769"/>
      <c r="AK24" s="785"/>
      <c r="AL24" s="786"/>
      <c r="AM24" s="770"/>
      <c r="AN24" s="769"/>
      <c r="AO24" s="658"/>
      <c r="AP24" s="657"/>
      <c r="AQ24" s="780"/>
      <c r="AR24" s="781"/>
      <c r="AS24" s="653"/>
      <c r="AT24" s="782"/>
      <c r="AU24" s="774"/>
      <c r="AV24" s="774"/>
    </row>
    <row r="25" spans="1:48" ht="72" customHeight="1">
      <c r="A25" s="749" t="s">
        <v>591</v>
      </c>
      <c r="B25" s="672" t="str">
        <f ca="1">INDIRECT([3]SE!$A15)</f>
        <v>First loss</v>
      </c>
      <c r="C25" s="653"/>
      <c r="D25" s="654"/>
      <c r="E25" s="654"/>
      <c r="F25" s="654"/>
      <c r="G25" s="658"/>
      <c r="H25" s="668"/>
      <c r="I25" s="668"/>
      <c r="J25" s="668"/>
      <c r="K25" s="668"/>
      <c r="L25" s="668"/>
      <c r="M25" s="668"/>
      <c r="N25" s="649"/>
      <c r="O25" s="670"/>
      <c r="P25" s="670"/>
      <c r="Q25" s="670"/>
      <c r="R25" s="670"/>
      <c r="S25" s="649"/>
      <c r="T25" s="649"/>
      <c r="U25" s="776"/>
      <c r="V25" s="636"/>
      <c r="W25" s="636"/>
      <c r="X25" s="636"/>
      <c r="Y25" s="636"/>
      <c r="Z25" s="636"/>
      <c r="AA25" s="636"/>
      <c r="AB25" s="636"/>
      <c r="AC25" s="636"/>
      <c r="AD25" s="777"/>
      <c r="AE25" s="777"/>
      <c r="AF25" s="767"/>
      <c r="AG25" s="767"/>
      <c r="AH25" s="778"/>
      <c r="AI25" s="779"/>
      <c r="AJ25" s="769"/>
      <c r="AK25" s="785"/>
      <c r="AL25" s="786"/>
      <c r="AM25" s="770"/>
      <c r="AN25" s="769"/>
      <c r="AO25" s="658"/>
      <c r="AP25" s="657"/>
      <c r="AQ25" s="780"/>
      <c r="AR25" s="781"/>
      <c r="AS25" s="653"/>
      <c r="AT25" s="782"/>
      <c r="AU25" s="774"/>
      <c r="AV25" s="774"/>
    </row>
    <row r="26" spans="1:48" ht="103.5" customHeight="1">
      <c r="A26" s="749" t="s">
        <v>592</v>
      </c>
      <c r="B26" s="667" t="str">
        <f ca="1">INDIRECT([3]MC!$A151) &amp; " and derivatives"</f>
        <v>Off-balance sheet items and derivatives</v>
      </c>
      <c r="C26" s="653"/>
      <c r="D26" s="654"/>
      <c r="E26" s="654"/>
      <c r="F26" s="654"/>
      <c r="G26" s="658"/>
      <c r="H26" s="692"/>
      <c r="I26" s="692"/>
      <c r="J26" s="692"/>
      <c r="K26" s="692"/>
      <c r="L26" s="692"/>
      <c r="M26" s="692"/>
      <c r="N26" s="649"/>
      <c r="O26" s="636"/>
      <c r="P26" s="636"/>
      <c r="Q26" s="636"/>
      <c r="R26" s="636"/>
      <c r="S26" s="649"/>
      <c r="T26" s="649"/>
      <c r="U26" s="776"/>
      <c r="V26" s="636"/>
      <c r="W26" s="636"/>
      <c r="X26" s="636"/>
      <c r="Y26" s="636"/>
      <c r="Z26" s="636"/>
      <c r="AA26" s="636"/>
      <c r="AB26" s="636"/>
      <c r="AC26" s="636"/>
      <c r="AD26" s="777"/>
      <c r="AE26" s="777"/>
      <c r="AF26" s="777"/>
      <c r="AG26" s="636"/>
      <c r="AH26" s="778"/>
      <c r="AI26" s="776"/>
      <c r="AJ26" s="636"/>
      <c r="AK26" s="787"/>
      <c r="AL26" s="776"/>
      <c r="AM26" s="636"/>
      <c r="AN26" s="636"/>
      <c r="AO26" s="658"/>
      <c r="AP26" s="657"/>
      <c r="AQ26" s="658"/>
      <c r="AR26" s="781"/>
      <c r="AS26" s="649"/>
      <c r="AT26" s="782"/>
      <c r="AU26" s="774"/>
      <c r="AV26" s="774"/>
    </row>
    <row r="27" spans="1:48" ht="91.5" customHeight="1">
      <c r="A27" s="749" t="s">
        <v>593</v>
      </c>
      <c r="B27" s="667" t="str">
        <f ca="1">INDIRECT([3]SE!$A23)</f>
        <v xml:space="preserve">Early amortization </v>
      </c>
      <c r="C27" s="788"/>
      <c r="D27" s="789"/>
      <c r="E27" s="789"/>
      <c r="F27" s="789"/>
      <c r="G27" s="658"/>
      <c r="H27" s="692"/>
      <c r="I27" s="692"/>
      <c r="J27" s="692"/>
      <c r="K27" s="692"/>
      <c r="L27" s="692"/>
      <c r="M27" s="692"/>
      <c r="N27" s="649"/>
      <c r="O27" s="636"/>
      <c r="P27" s="636"/>
      <c r="Q27" s="636"/>
      <c r="R27" s="636"/>
      <c r="S27" s="649"/>
      <c r="T27" s="643"/>
      <c r="U27" s="776"/>
      <c r="V27" s="644"/>
      <c r="W27" s="644"/>
      <c r="X27" s="644"/>
      <c r="Y27" s="644"/>
      <c r="Z27" s="644"/>
      <c r="AA27" s="644"/>
      <c r="AB27" s="644"/>
      <c r="AC27" s="644"/>
      <c r="AD27" s="644"/>
      <c r="AE27" s="644"/>
      <c r="AF27" s="644"/>
      <c r="AG27" s="644"/>
      <c r="AH27" s="790"/>
      <c r="AI27" s="790"/>
      <c r="AJ27" s="644"/>
      <c r="AK27" s="787"/>
      <c r="AL27" s="776"/>
      <c r="AM27" s="644"/>
      <c r="AN27" s="644"/>
      <c r="AO27" s="658"/>
      <c r="AP27" s="657"/>
      <c r="AQ27" s="658"/>
      <c r="AR27" s="781"/>
      <c r="AS27" s="649"/>
      <c r="AT27" s="782"/>
      <c r="AU27" s="774"/>
      <c r="AV27" s="774"/>
    </row>
    <row r="28" spans="1:48" ht="60.75" customHeight="1">
      <c r="A28" s="749" t="s">
        <v>594</v>
      </c>
      <c r="B28" s="652" t="str">
        <f ca="1">INDIRECT([3]SE!$A18) &amp; ": " &amp; INDIRECT([3]MC!$A142)</f>
        <v>Investor: Total exposures</v>
      </c>
      <c r="C28" s="674"/>
      <c r="D28" s="644"/>
      <c r="E28" s="644"/>
      <c r="F28" s="644"/>
      <c r="G28" s="658"/>
      <c r="H28" s="636"/>
      <c r="I28" s="636"/>
      <c r="J28" s="636"/>
      <c r="K28" s="636"/>
      <c r="L28" s="636"/>
      <c r="M28" s="636"/>
      <c r="N28" s="649"/>
      <c r="O28" s="657"/>
      <c r="P28" s="657"/>
      <c r="Q28" s="657"/>
      <c r="R28" s="657"/>
      <c r="S28" s="649"/>
      <c r="T28" s="649"/>
      <c r="U28" s="776"/>
      <c r="V28" s="636"/>
      <c r="W28" s="636"/>
      <c r="X28" s="636"/>
      <c r="Y28" s="636"/>
      <c r="Z28" s="636"/>
      <c r="AA28" s="636"/>
      <c r="AB28" s="636"/>
      <c r="AC28" s="636"/>
      <c r="AD28" s="777"/>
      <c r="AE28" s="777"/>
      <c r="AF28" s="777"/>
      <c r="AG28" s="636"/>
      <c r="AH28" s="776"/>
      <c r="AI28" s="776"/>
      <c r="AJ28" s="636"/>
      <c r="AK28" s="787"/>
      <c r="AL28" s="776"/>
      <c r="AM28" s="636"/>
      <c r="AN28" s="636"/>
      <c r="AO28" s="658"/>
      <c r="AP28" s="657"/>
      <c r="AQ28" s="658"/>
      <c r="AR28" s="781"/>
      <c r="AS28" s="649"/>
      <c r="AT28" s="782"/>
      <c r="AU28" s="774"/>
      <c r="AV28" s="774"/>
    </row>
    <row r="29" spans="1:48" ht="114.75" customHeight="1">
      <c r="A29" s="749" t="s">
        <v>595</v>
      </c>
      <c r="B29" s="681" t="str">
        <f ca="1" xml:space="preserve"> INDIRECT([3]SE!$A21)</f>
        <v>of which: originated and sponsored by Entities not complying with the retention requirement (art. 122 a of amended CRD)</v>
      </c>
      <c r="C29" s="674"/>
      <c r="D29" s="644"/>
      <c r="E29" s="644"/>
      <c r="F29" s="644"/>
      <c r="G29" s="649"/>
      <c r="H29" s="684"/>
      <c r="I29" s="684"/>
      <c r="J29" s="684"/>
      <c r="K29" s="684"/>
      <c r="L29" s="684"/>
      <c r="M29" s="684"/>
      <c r="N29" s="683"/>
      <c r="O29" s="682"/>
      <c r="P29" s="682"/>
      <c r="Q29" s="682"/>
      <c r="R29" s="682"/>
      <c r="S29" s="683"/>
      <c r="T29" s="683"/>
      <c r="U29" s="791"/>
      <c r="V29" s="682"/>
      <c r="W29" s="682"/>
      <c r="X29" s="682"/>
      <c r="Y29" s="682"/>
      <c r="Z29" s="682"/>
      <c r="AA29" s="682"/>
      <c r="AB29" s="682"/>
      <c r="AC29" s="682"/>
      <c r="AD29" s="682"/>
      <c r="AE29" s="682"/>
      <c r="AF29" s="682"/>
      <c r="AG29" s="682"/>
      <c r="AH29" s="791"/>
      <c r="AI29" s="791"/>
      <c r="AJ29" s="682"/>
      <c r="AK29" s="792"/>
      <c r="AL29" s="791"/>
      <c r="AM29" s="682"/>
      <c r="AN29" s="682"/>
      <c r="AO29" s="683"/>
      <c r="AP29" s="682"/>
      <c r="AQ29" s="683"/>
      <c r="AR29" s="682"/>
      <c r="AS29" s="683"/>
      <c r="AT29" s="751"/>
      <c r="AU29" s="774"/>
      <c r="AV29" s="774"/>
    </row>
    <row r="30" spans="1:48" ht="79.5" customHeight="1">
      <c r="A30" s="749" t="s">
        <v>596</v>
      </c>
      <c r="B30" s="667" t="str">
        <f ca="1">INDIRECT([3]MC!$A144)</f>
        <v>On-balance sheet  items</v>
      </c>
      <c r="C30" s="643"/>
      <c r="D30" s="644"/>
      <c r="E30" s="644"/>
      <c r="F30" s="644"/>
      <c r="G30" s="649"/>
      <c r="H30" s="692"/>
      <c r="I30" s="692"/>
      <c r="J30" s="692"/>
      <c r="K30" s="692"/>
      <c r="L30" s="692"/>
      <c r="M30" s="692"/>
      <c r="N30" s="658"/>
      <c r="O30" s="644"/>
      <c r="P30" s="644"/>
      <c r="Q30" s="644"/>
      <c r="R30" s="644"/>
      <c r="S30" s="649"/>
      <c r="T30" s="649"/>
      <c r="U30" s="776"/>
      <c r="V30" s="636"/>
      <c r="W30" s="636"/>
      <c r="X30" s="636"/>
      <c r="Y30" s="636"/>
      <c r="Z30" s="636"/>
      <c r="AA30" s="636"/>
      <c r="AB30" s="636"/>
      <c r="AC30" s="636"/>
      <c r="AD30" s="777"/>
      <c r="AE30" s="777"/>
      <c r="AF30" s="777"/>
      <c r="AG30" s="636"/>
      <c r="AH30" s="776"/>
      <c r="AI30" s="776"/>
      <c r="AJ30" s="636"/>
      <c r="AK30" s="787"/>
      <c r="AL30" s="776"/>
      <c r="AM30" s="636"/>
      <c r="AN30" s="636"/>
      <c r="AO30" s="658"/>
      <c r="AP30" s="657"/>
      <c r="AQ30" s="658"/>
      <c r="AR30" s="781"/>
      <c r="AS30" s="649"/>
      <c r="AT30" s="782"/>
      <c r="AU30" s="774"/>
      <c r="AV30" s="774"/>
    </row>
    <row r="31" spans="1:48" ht="112.5" customHeight="1">
      <c r="A31" s="749" t="s">
        <v>597</v>
      </c>
      <c r="B31" s="672" t="str">
        <f ca="1">INDIRECT([3]SE!$A13)</f>
        <v>Senior</v>
      </c>
      <c r="C31" s="674" t="s">
        <v>20</v>
      </c>
      <c r="D31" s="670"/>
      <c r="E31" s="670"/>
      <c r="F31" s="670"/>
      <c r="G31" s="649"/>
      <c r="H31" s="668"/>
      <c r="I31" s="668"/>
      <c r="J31" s="668"/>
      <c r="K31" s="668"/>
      <c r="L31" s="668"/>
      <c r="M31" s="668"/>
      <c r="N31" s="658"/>
      <c r="O31" s="670"/>
      <c r="P31" s="670"/>
      <c r="Q31" s="670"/>
      <c r="R31" s="670"/>
      <c r="S31" s="658"/>
      <c r="T31" s="793"/>
      <c r="U31" s="794"/>
      <c r="V31" s="636"/>
      <c r="W31" s="636"/>
      <c r="X31" s="636"/>
      <c r="Y31" s="636"/>
      <c r="Z31" s="636"/>
      <c r="AA31" s="636"/>
      <c r="AB31" s="636"/>
      <c r="AC31" s="636"/>
      <c r="AD31" s="777"/>
      <c r="AE31" s="777"/>
      <c r="AF31" s="777"/>
      <c r="AG31" s="636"/>
      <c r="AH31" s="776"/>
      <c r="AI31" s="776"/>
      <c r="AJ31" s="657"/>
      <c r="AK31" s="780"/>
      <c r="AL31" s="795"/>
      <c r="AM31" s="657"/>
      <c r="AN31" s="657"/>
      <c r="AO31" s="658"/>
      <c r="AP31" s="657"/>
      <c r="AQ31" s="658"/>
      <c r="AR31" s="781"/>
      <c r="AS31" s="649"/>
      <c r="AT31" s="782"/>
      <c r="AU31" s="774"/>
      <c r="AV31" s="774"/>
    </row>
    <row r="32" spans="1:48" ht="112.5" customHeight="1">
      <c r="A32" s="749" t="s">
        <v>598</v>
      </c>
      <c r="B32" s="672" t="str">
        <f ca="1">INDIRECT([3]SE!$A14)</f>
        <v>Mezzanine</v>
      </c>
      <c r="C32" s="674"/>
      <c r="D32" s="670"/>
      <c r="E32" s="670"/>
      <c r="F32" s="670"/>
      <c r="G32" s="649"/>
      <c r="H32" s="668"/>
      <c r="I32" s="668"/>
      <c r="J32" s="668"/>
      <c r="K32" s="668"/>
      <c r="L32" s="668"/>
      <c r="M32" s="668"/>
      <c r="N32" s="658"/>
      <c r="O32" s="670"/>
      <c r="P32" s="670"/>
      <c r="Q32" s="670"/>
      <c r="R32" s="670"/>
      <c r="S32" s="658"/>
      <c r="T32" s="793"/>
      <c r="U32" s="794"/>
      <c r="V32" s="636"/>
      <c r="W32" s="636"/>
      <c r="X32" s="636"/>
      <c r="Y32" s="636"/>
      <c r="Z32" s="636"/>
      <c r="AA32" s="636"/>
      <c r="AB32" s="636"/>
      <c r="AC32" s="636"/>
      <c r="AD32" s="777"/>
      <c r="AE32" s="777"/>
      <c r="AF32" s="777"/>
      <c r="AG32" s="636"/>
      <c r="AH32" s="776"/>
      <c r="AI32" s="776"/>
      <c r="AJ32" s="657"/>
      <c r="AK32" s="780"/>
      <c r="AL32" s="795"/>
      <c r="AM32" s="657"/>
      <c r="AN32" s="657"/>
      <c r="AO32" s="658"/>
      <c r="AP32" s="657"/>
      <c r="AQ32" s="658"/>
      <c r="AR32" s="781"/>
      <c r="AS32" s="649"/>
      <c r="AT32" s="782"/>
      <c r="AU32" s="774"/>
      <c r="AV32" s="774"/>
    </row>
    <row r="33" spans="1:48" ht="103.5" customHeight="1">
      <c r="A33" s="749" t="s">
        <v>599</v>
      </c>
      <c r="B33" s="672" t="str">
        <f ca="1">INDIRECT([3]SE!$A15)</f>
        <v>First loss</v>
      </c>
      <c r="C33" s="674"/>
      <c r="D33" s="670"/>
      <c r="E33" s="670"/>
      <c r="F33" s="670"/>
      <c r="G33" s="649"/>
      <c r="H33" s="668"/>
      <c r="I33" s="668"/>
      <c r="J33" s="668"/>
      <c r="K33" s="668"/>
      <c r="L33" s="668"/>
      <c r="M33" s="668"/>
      <c r="N33" s="658"/>
      <c r="O33" s="670"/>
      <c r="P33" s="670"/>
      <c r="Q33" s="670"/>
      <c r="R33" s="670"/>
      <c r="S33" s="658"/>
      <c r="T33" s="793"/>
      <c r="U33" s="794"/>
      <c r="V33" s="636"/>
      <c r="W33" s="636"/>
      <c r="X33" s="636"/>
      <c r="Y33" s="636"/>
      <c r="Z33" s="636"/>
      <c r="AA33" s="636"/>
      <c r="AB33" s="636"/>
      <c r="AC33" s="636"/>
      <c r="AD33" s="777"/>
      <c r="AE33" s="777"/>
      <c r="AF33" s="777"/>
      <c r="AG33" s="636"/>
      <c r="AH33" s="776"/>
      <c r="AI33" s="776"/>
      <c r="AJ33" s="657"/>
      <c r="AK33" s="780"/>
      <c r="AL33" s="795"/>
      <c r="AM33" s="657"/>
      <c r="AN33" s="657"/>
      <c r="AO33" s="658"/>
      <c r="AP33" s="657"/>
      <c r="AQ33" s="658"/>
      <c r="AR33" s="781"/>
      <c r="AS33" s="649"/>
      <c r="AT33" s="782"/>
      <c r="AU33" s="774"/>
      <c r="AV33" s="774"/>
    </row>
    <row r="34" spans="1:48" ht="126" customHeight="1">
      <c r="A34" s="749" t="s">
        <v>600</v>
      </c>
      <c r="B34" s="667" t="str">
        <f ca="1">INDIRECT([3]MC!$A151) &amp; " and derivatives"</f>
        <v>Off-balance sheet items and derivatives</v>
      </c>
      <c r="C34" s="643"/>
      <c r="D34" s="644"/>
      <c r="E34" s="644"/>
      <c r="F34" s="644"/>
      <c r="G34" s="649"/>
      <c r="H34" s="692"/>
      <c r="I34" s="692"/>
      <c r="J34" s="692"/>
      <c r="K34" s="692"/>
      <c r="L34" s="692"/>
      <c r="M34" s="692"/>
      <c r="N34" s="658"/>
      <c r="O34" s="636"/>
      <c r="P34" s="636"/>
      <c r="Q34" s="636"/>
      <c r="R34" s="636"/>
      <c r="S34" s="658"/>
      <c r="T34" s="793"/>
      <c r="U34" s="794"/>
      <c r="V34" s="636"/>
      <c r="W34" s="636"/>
      <c r="X34" s="636"/>
      <c r="Y34" s="636"/>
      <c r="Z34" s="636"/>
      <c r="AA34" s="636"/>
      <c r="AB34" s="636"/>
      <c r="AC34" s="636"/>
      <c r="AD34" s="777"/>
      <c r="AE34" s="777"/>
      <c r="AF34" s="777"/>
      <c r="AG34" s="636"/>
      <c r="AH34" s="776"/>
      <c r="AI34" s="776"/>
      <c r="AJ34" s="636"/>
      <c r="AK34" s="787"/>
      <c r="AL34" s="776"/>
      <c r="AM34" s="636"/>
      <c r="AN34" s="636"/>
      <c r="AO34" s="658"/>
      <c r="AP34" s="657"/>
      <c r="AQ34" s="658"/>
      <c r="AR34" s="781"/>
      <c r="AS34" s="649"/>
      <c r="AT34" s="782"/>
      <c r="AU34" s="774"/>
      <c r="AV34" s="774"/>
    </row>
    <row r="35" spans="1:48" ht="70.5" customHeight="1">
      <c r="A35" s="749" t="s">
        <v>601</v>
      </c>
      <c r="B35" s="652" t="str">
        <f ca="1">INDIRECT([3]SE!$A19) &amp; ": " &amp; INDIRECT([3]MC!$A142)</f>
        <v>Sponsor: Total exposures</v>
      </c>
      <c r="C35" s="674"/>
      <c r="D35" s="670"/>
      <c r="E35" s="644"/>
      <c r="F35" s="644"/>
      <c r="G35" s="658"/>
      <c r="H35" s="636"/>
      <c r="I35" s="636"/>
      <c r="J35" s="636"/>
      <c r="K35" s="636"/>
      <c r="L35" s="636"/>
      <c r="M35" s="636"/>
      <c r="N35" s="658"/>
      <c r="O35" s="657"/>
      <c r="P35" s="657"/>
      <c r="Q35" s="657"/>
      <c r="R35" s="657"/>
      <c r="S35" s="658"/>
      <c r="T35" s="793"/>
      <c r="U35" s="794"/>
      <c r="V35" s="636"/>
      <c r="W35" s="636"/>
      <c r="X35" s="636"/>
      <c r="Y35" s="636"/>
      <c r="Z35" s="636"/>
      <c r="AA35" s="636"/>
      <c r="AB35" s="636"/>
      <c r="AC35" s="636"/>
      <c r="AD35" s="777"/>
      <c r="AE35" s="777"/>
      <c r="AF35" s="777"/>
      <c r="AG35" s="636"/>
      <c r="AH35" s="776"/>
      <c r="AI35" s="776"/>
      <c r="AJ35" s="636"/>
      <c r="AK35" s="787"/>
      <c r="AL35" s="776"/>
      <c r="AM35" s="657"/>
      <c r="AN35" s="636"/>
      <c r="AO35" s="658"/>
      <c r="AP35" s="657"/>
      <c r="AQ35" s="658"/>
      <c r="AR35" s="781"/>
      <c r="AS35" s="649"/>
      <c r="AT35" s="782"/>
      <c r="AU35" s="774"/>
      <c r="AV35" s="774"/>
    </row>
    <row r="36" spans="1:48" ht="86.25" customHeight="1">
      <c r="A36" s="749" t="s">
        <v>602</v>
      </c>
      <c r="B36" s="667" t="str">
        <f ca="1">INDIRECT([3]MC!$A144)</f>
        <v>On-balance sheet  items</v>
      </c>
      <c r="C36" s="674"/>
      <c r="D36" s="670"/>
      <c r="E36" s="644"/>
      <c r="F36" s="644"/>
      <c r="G36" s="649"/>
      <c r="H36" s="692"/>
      <c r="I36" s="692"/>
      <c r="J36" s="692"/>
      <c r="K36" s="692"/>
      <c r="L36" s="692"/>
      <c r="M36" s="692"/>
      <c r="N36" s="649"/>
      <c r="O36" s="644"/>
      <c r="P36" s="644"/>
      <c r="Q36" s="644"/>
      <c r="R36" s="644"/>
      <c r="S36" s="649"/>
      <c r="T36" s="796"/>
      <c r="U36" s="797"/>
      <c r="V36" s="636"/>
      <c r="W36" s="636"/>
      <c r="X36" s="636"/>
      <c r="Y36" s="636"/>
      <c r="Z36" s="636"/>
      <c r="AA36" s="636"/>
      <c r="AB36" s="636"/>
      <c r="AC36" s="636"/>
      <c r="AD36" s="777"/>
      <c r="AE36" s="777"/>
      <c r="AF36" s="777"/>
      <c r="AG36" s="636"/>
      <c r="AH36" s="776"/>
      <c r="AI36" s="776"/>
      <c r="AJ36" s="636"/>
      <c r="AK36" s="787"/>
      <c r="AL36" s="776"/>
      <c r="AM36" s="636"/>
      <c r="AN36" s="636"/>
      <c r="AO36" s="649"/>
      <c r="AP36" s="636"/>
      <c r="AQ36" s="649"/>
      <c r="AR36" s="781"/>
      <c r="AS36" s="649"/>
      <c r="AT36" s="782"/>
      <c r="AU36" s="774"/>
      <c r="AV36" s="774"/>
    </row>
    <row r="37" spans="1:48" ht="119.25" customHeight="1">
      <c r="A37" s="749" t="s">
        <v>603</v>
      </c>
      <c r="B37" s="694" t="str">
        <f ca="1">INDIRECT([3]MC!$A151) &amp; " and derivatives"</f>
        <v>Off-balance sheet items and derivatives</v>
      </c>
      <c r="C37" s="798"/>
      <c r="D37" s="799"/>
      <c r="E37" s="696"/>
      <c r="F37" s="696"/>
      <c r="G37" s="697"/>
      <c r="H37" s="699"/>
      <c r="I37" s="699"/>
      <c r="J37" s="699"/>
      <c r="K37" s="699"/>
      <c r="L37" s="699"/>
      <c r="M37" s="699"/>
      <c r="N37" s="697"/>
      <c r="O37" s="702"/>
      <c r="P37" s="702"/>
      <c r="Q37" s="702"/>
      <c r="R37" s="702"/>
      <c r="S37" s="697"/>
      <c r="T37" s="800"/>
      <c r="U37" s="801"/>
      <c r="V37" s="702"/>
      <c r="W37" s="702"/>
      <c r="X37" s="702"/>
      <c r="Y37" s="702"/>
      <c r="Z37" s="702"/>
      <c r="AA37" s="702"/>
      <c r="AB37" s="702"/>
      <c r="AC37" s="702"/>
      <c r="AD37" s="802"/>
      <c r="AE37" s="802"/>
      <c r="AF37" s="802"/>
      <c r="AG37" s="702"/>
      <c r="AH37" s="803"/>
      <c r="AI37" s="803"/>
      <c r="AJ37" s="702"/>
      <c r="AK37" s="804"/>
      <c r="AL37" s="803"/>
      <c r="AM37" s="702"/>
      <c r="AN37" s="702"/>
      <c r="AO37" s="697"/>
      <c r="AP37" s="702"/>
      <c r="AQ37" s="697"/>
      <c r="AR37" s="805"/>
      <c r="AS37" s="697"/>
      <c r="AT37" s="806"/>
      <c r="AU37" s="807"/>
      <c r="AV37" s="807"/>
    </row>
    <row r="40" spans="1:48" ht="94.5" customHeight="1"/>
    <row r="41" spans="1:48" ht="94.5" customHeight="1"/>
    <row r="42" spans="1:48" ht="94.5" customHeight="1"/>
    <row r="43" spans="1:48" ht="94.5" customHeight="1"/>
    <row r="44" spans="1:48" ht="94.5" customHeight="1"/>
    <row r="45" spans="1:48" ht="94.5" customHeight="1"/>
    <row r="46" spans="1:48" ht="94.5" customHeight="1"/>
    <row r="47" spans="1:48" ht="94.5" customHeight="1"/>
    <row r="48" spans="1:48" ht="94.5" customHeight="1"/>
    <row r="49" ht="94.5" customHeight="1"/>
    <row r="50" ht="94.5" customHeight="1"/>
    <row r="51" ht="94.5" customHeight="1"/>
    <row r="52" ht="94.5" customHeight="1"/>
    <row r="53" ht="94.5" customHeight="1"/>
    <row r="54" ht="94.5" customHeight="1"/>
    <row r="55" ht="94.5" customHeight="1"/>
    <row r="56" ht="94.5" customHeight="1"/>
    <row r="57" ht="94.5" customHeight="1"/>
    <row r="58" ht="94.5" customHeight="1"/>
    <row r="59" ht="94.5" customHeight="1"/>
    <row r="60" ht="94.5" customHeight="1"/>
    <row r="61" ht="94.5" customHeight="1"/>
    <row r="62" ht="94.5" customHeight="1"/>
    <row r="63" ht="94.5" customHeight="1"/>
    <row r="64" ht="94.5" customHeight="1"/>
    <row r="65" ht="94.5" customHeight="1"/>
  </sheetData>
  <mergeCells count="34">
    <mergeCell ref="AU3:AU5"/>
    <mergeCell ref="AK4:AL4"/>
    <mergeCell ref="AV3:AV5"/>
    <mergeCell ref="T4:T5"/>
    <mergeCell ref="U4:U5"/>
    <mergeCell ref="V3:AN3"/>
    <mergeCell ref="AO3:AO5"/>
    <mergeCell ref="AT3:AT5"/>
    <mergeCell ref="AS3:AS5"/>
    <mergeCell ref="AR3:AR5"/>
    <mergeCell ref="AP3:AQ4"/>
    <mergeCell ref="AM4:AN4"/>
    <mergeCell ref="AI4:AJ4"/>
    <mergeCell ref="AH4:AH5"/>
    <mergeCell ref="V4:AG4"/>
    <mergeCell ref="B3:B6"/>
    <mergeCell ref="C3:C5"/>
    <mergeCell ref="D3:F3"/>
    <mergeCell ref="D4:D5"/>
    <mergeCell ref="G4:G5"/>
    <mergeCell ref="F4:F5"/>
    <mergeCell ref="S3:S5"/>
    <mergeCell ref="M3:M5"/>
    <mergeCell ref="O4:O5"/>
    <mergeCell ref="H3:K3"/>
    <mergeCell ref="N3:N5"/>
    <mergeCell ref="O3:R3"/>
    <mergeCell ref="P4:P5"/>
    <mergeCell ref="Q4:Q5"/>
    <mergeCell ref="R4:R5"/>
    <mergeCell ref="L3:L5"/>
    <mergeCell ref="H4:H5"/>
    <mergeCell ref="I4:I5"/>
    <mergeCell ref="J4:K4"/>
  </mergeCells>
  <phoneticPr fontId="48" type="noConversion"/>
  <pageMargins left="0.70866141732283472" right="0.70866141732283472" top="0.74803149606299213" bottom="0.74803149606299213" header="0.31496062992125984" footer="0.31496062992125984"/>
  <pageSetup paperSize="8" scale="25" fitToWidth="2" orientation="landscape" r:id="rId1"/>
  <headerFooter alignWithMargins="0">
    <oddHeader>&amp;C&amp;60&amp;U&amp;A</oddHeader>
  </headerFooter>
</worksheet>
</file>

<file path=xl/worksheets/sheet15.xml><?xml version="1.0" encoding="utf-8"?>
<worksheet xmlns="http://schemas.openxmlformats.org/spreadsheetml/2006/main" xmlns:r="http://schemas.openxmlformats.org/officeDocument/2006/relationships">
  <sheetPr codeName="Hoja15">
    <pageSetUpPr fitToPage="1"/>
  </sheetPr>
  <dimension ref="A1:D53"/>
  <sheetViews>
    <sheetView topLeftCell="A41" zoomScale="75" zoomScaleNormal="75" zoomScaleSheetLayoutView="80" workbookViewId="0">
      <selection activeCell="D53" sqref="D42:D53"/>
    </sheetView>
  </sheetViews>
  <sheetFormatPr baseColWidth="10" defaultColWidth="9.140625" defaultRowHeight="12.75"/>
  <cols>
    <col min="1" max="1" width="3.85546875" style="711" customWidth="1"/>
    <col min="2" max="2" width="14.28515625" style="711" customWidth="1"/>
    <col min="3" max="3" width="78" style="711" customWidth="1"/>
    <col min="4" max="4" width="133.85546875" style="711" customWidth="1"/>
    <col min="5" max="16384" width="9.140625" style="711"/>
  </cols>
  <sheetData>
    <row r="1" spans="1:4" ht="23.25" customHeight="1">
      <c r="A1" s="219"/>
    </row>
    <row r="2" spans="1:4" ht="15">
      <c r="B2" s="712" t="s">
        <v>12</v>
      </c>
      <c r="C2" s="713"/>
      <c r="D2" s="713"/>
    </row>
    <row r="3" spans="1:4" ht="15">
      <c r="B3" s="714"/>
      <c r="C3" s="715"/>
      <c r="D3" s="713"/>
    </row>
    <row r="4" spans="1:4" ht="26.25" customHeight="1">
      <c r="B4" s="716" t="s">
        <v>220</v>
      </c>
      <c r="C4" s="717" t="s">
        <v>221</v>
      </c>
      <c r="D4" s="716" t="s">
        <v>123</v>
      </c>
    </row>
    <row r="5" spans="1:4" ht="27.75" customHeight="1">
      <c r="B5" s="1269" t="s">
        <v>223</v>
      </c>
      <c r="C5" s="1270"/>
      <c r="D5" s="1271"/>
    </row>
    <row r="6" spans="1:4" ht="63.75" customHeight="1">
      <c r="B6" s="718" t="s">
        <v>171</v>
      </c>
      <c r="C6" s="719" t="s">
        <v>59</v>
      </c>
      <c r="D6" s="720" t="s">
        <v>21</v>
      </c>
    </row>
    <row r="7" spans="1:4" ht="38.25" customHeight="1">
      <c r="B7" s="718" t="s">
        <v>60</v>
      </c>
      <c r="C7" s="719" t="s">
        <v>11</v>
      </c>
      <c r="D7" s="720" t="s">
        <v>252</v>
      </c>
    </row>
    <row r="8" spans="1:4" ht="33.75" customHeight="1">
      <c r="B8" s="718" t="s">
        <v>172</v>
      </c>
      <c r="C8" s="719" t="s">
        <v>95</v>
      </c>
      <c r="D8" s="720" t="s">
        <v>253</v>
      </c>
    </row>
    <row r="9" spans="1:4" ht="33" customHeight="1">
      <c r="B9" s="718" t="s">
        <v>197</v>
      </c>
      <c r="C9" s="719" t="s">
        <v>22</v>
      </c>
      <c r="D9" s="720" t="s">
        <v>254</v>
      </c>
    </row>
    <row r="10" spans="1:4" ht="36.75" customHeight="1">
      <c r="B10" s="718" t="s">
        <v>173</v>
      </c>
      <c r="C10" s="719" t="s">
        <v>45</v>
      </c>
      <c r="D10" s="720" t="s">
        <v>62</v>
      </c>
    </row>
    <row r="11" spans="1:4" ht="63" customHeight="1">
      <c r="B11" s="718" t="s">
        <v>174</v>
      </c>
      <c r="C11" s="719" t="s">
        <v>63</v>
      </c>
      <c r="D11" s="720" t="s">
        <v>23</v>
      </c>
    </row>
    <row r="12" spans="1:4" ht="54" customHeight="1">
      <c r="B12" s="718" t="s">
        <v>24</v>
      </c>
      <c r="C12" s="719" t="s">
        <v>140</v>
      </c>
      <c r="D12" s="720" t="s">
        <v>260</v>
      </c>
    </row>
    <row r="13" spans="1:4" ht="32.25" customHeight="1">
      <c r="B13" s="718" t="s">
        <v>175</v>
      </c>
      <c r="C13" s="719" t="s">
        <v>147</v>
      </c>
      <c r="D13" s="720" t="s">
        <v>261</v>
      </c>
    </row>
    <row r="14" spans="1:4" ht="34.5" customHeight="1">
      <c r="B14" s="718" t="s">
        <v>176</v>
      </c>
      <c r="C14" s="719" t="s">
        <v>148</v>
      </c>
      <c r="D14" s="720" t="s">
        <v>262</v>
      </c>
    </row>
    <row r="15" spans="1:4" ht="34.5" customHeight="1">
      <c r="B15" s="718" t="s">
        <v>324</v>
      </c>
      <c r="C15" s="719" t="s">
        <v>149</v>
      </c>
      <c r="D15" s="720" t="s">
        <v>25</v>
      </c>
    </row>
    <row r="16" spans="1:4" ht="24.75" customHeight="1">
      <c r="B16" s="718" t="s">
        <v>177</v>
      </c>
      <c r="C16" s="719" t="s">
        <v>69</v>
      </c>
      <c r="D16" s="720" t="s">
        <v>261</v>
      </c>
    </row>
    <row r="17" spans="2:4" ht="24.75" customHeight="1">
      <c r="B17" s="718" t="s">
        <v>178</v>
      </c>
      <c r="C17" s="719" t="s">
        <v>49</v>
      </c>
      <c r="D17" s="720" t="s">
        <v>25</v>
      </c>
    </row>
    <row r="18" spans="2:4" ht="45" customHeight="1">
      <c r="B18" s="718" t="s">
        <v>198</v>
      </c>
      <c r="C18" s="719" t="s">
        <v>386</v>
      </c>
      <c r="D18" s="720" t="s">
        <v>25</v>
      </c>
    </row>
    <row r="19" spans="2:4" ht="73.5" customHeight="1">
      <c r="B19" s="718" t="s">
        <v>179</v>
      </c>
      <c r="C19" s="719" t="s">
        <v>38</v>
      </c>
      <c r="D19" s="720" t="s">
        <v>263</v>
      </c>
    </row>
    <row r="20" spans="2:4" ht="56.25" customHeight="1">
      <c r="B20" s="718" t="s">
        <v>180</v>
      </c>
      <c r="C20" s="719" t="s">
        <v>143</v>
      </c>
      <c r="D20" s="720" t="s">
        <v>232</v>
      </c>
    </row>
    <row r="21" spans="2:4" ht="64.5" customHeight="1">
      <c r="B21" s="718" t="s">
        <v>26</v>
      </c>
      <c r="C21" s="719" t="s">
        <v>39</v>
      </c>
      <c r="D21" s="720" t="s">
        <v>264</v>
      </c>
    </row>
    <row r="22" spans="2:4" ht="32.25" customHeight="1">
      <c r="B22" s="718" t="s">
        <v>184</v>
      </c>
      <c r="C22" s="719" t="s">
        <v>40</v>
      </c>
      <c r="D22" s="720" t="s">
        <v>265</v>
      </c>
    </row>
    <row r="23" spans="2:4" ht="34.5" customHeight="1">
      <c r="B23" s="718" t="s">
        <v>185</v>
      </c>
      <c r="C23" s="719" t="s">
        <v>71</v>
      </c>
      <c r="D23" s="720" t="s">
        <v>266</v>
      </c>
    </row>
    <row r="24" spans="2:4" ht="36" customHeight="1">
      <c r="B24" s="718" t="s">
        <v>200</v>
      </c>
      <c r="C24" s="719" t="s">
        <v>72</v>
      </c>
      <c r="D24" s="720" t="s">
        <v>73</v>
      </c>
    </row>
    <row r="25" spans="2:4" ht="36" customHeight="1">
      <c r="B25" s="718" t="s">
        <v>27</v>
      </c>
      <c r="C25" s="719" t="s">
        <v>28</v>
      </c>
      <c r="D25" s="720" t="s">
        <v>267</v>
      </c>
    </row>
    <row r="26" spans="2:4" ht="24.75" customHeight="1">
      <c r="B26" s="718" t="s">
        <v>196</v>
      </c>
      <c r="C26" s="719" t="s">
        <v>47</v>
      </c>
      <c r="D26" s="720" t="s">
        <v>268</v>
      </c>
    </row>
    <row r="27" spans="2:4" ht="24.75" customHeight="1">
      <c r="B27" s="718" t="s">
        <v>202</v>
      </c>
      <c r="C27" s="719" t="s">
        <v>15</v>
      </c>
      <c r="D27" s="720" t="s">
        <v>269</v>
      </c>
    </row>
    <row r="28" spans="2:4" ht="53.25" customHeight="1">
      <c r="B28" s="718" t="s">
        <v>203</v>
      </c>
      <c r="C28" s="719" t="s">
        <v>29</v>
      </c>
      <c r="D28" s="720" t="s">
        <v>270</v>
      </c>
    </row>
    <row r="29" spans="2:4" ht="51" customHeight="1">
      <c r="B29" s="718" t="s">
        <v>209</v>
      </c>
      <c r="C29" s="719" t="s">
        <v>48</v>
      </c>
      <c r="D29" s="720" t="s">
        <v>271</v>
      </c>
    </row>
    <row r="30" spans="2:4" ht="51" customHeight="1">
      <c r="B30" s="722" t="s">
        <v>210</v>
      </c>
      <c r="C30" s="719" t="s">
        <v>30</v>
      </c>
      <c r="D30" s="720" t="s">
        <v>75</v>
      </c>
    </row>
    <row r="31" spans="2:4" ht="51" customHeight="1">
      <c r="B31" s="722" t="s">
        <v>213</v>
      </c>
      <c r="C31" s="719" t="s">
        <v>31</v>
      </c>
      <c r="D31" s="720" t="s">
        <v>272</v>
      </c>
    </row>
    <row r="32" spans="2:4" ht="51" customHeight="1">
      <c r="B32" s="722" t="s">
        <v>214</v>
      </c>
      <c r="C32" s="719" t="s">
        <v>32</v>
      </c>
      <c r="D32" s="723" t="s">
        <v>75</v>
      </c>
    </row>
    <row r="33" spans="2:4" ht="51" customHeight="1">
      <c r="B33" s="722" t="s">
        <v>215</v>
      </c>
      <c r="C33" s="719" t="s">
        <v>14</v>
      </c>
      <c r="D33" s="723" t="s">
        <v>273</v>
      </c>
    </row>
    <row r="34" spans="2:4" ht="54" customHeight="1">
      <c r="B34" s="722" t="s">
        <v>216</v>
      </c>
      <c r="C34" s="719" t="s">
        <v>144</v>
      </c>
      <c r="D34" s="723" t="s">
        <v>274</v>
      </c>
    </row>
    <row r="35" spans="2:4" ht="46.5" customHeight="1">
      <c r="B35" s="722" t="s">
        <v>334</v>
      </c>
      <c r="C35" s="719" t="s">
        <v>52</v>
      </c>
      <c r="D35" s="723" t="s">
        <v>33</v>
      </c>
    </row>
    <row r="36" spans="2:4" ht="43.5" customHeight="1">
      <c r="B36" s="722" t="s">
        <v>335</v>
      </c>
      <c r="C36" s="719" t="s">
        <v>41</v>
      </c>
      <c r="D36" s="723" t="s">
        <v>240</v>
      </c>
    </row>
    <row r="37" spans="2:4" ht="64.5" customHeight="1">
      <c r="B37" s="722" t="s">
        <v>16</v>
      </c>
      <c r="C37" s="719" t="s">
        <v>42</v>
      </c>
      <c r="D37" s="723" t="s">
        <v>241</v>
      </c>
    </row>
    <row r="38" spans="2:4" ht="54.75" customHeight="1">
      <c r="B38" s="722" t="s">
        <v>17</v>
      </c>
      <c r="C38" s="719" t="s">
        <v>43</v>
      </c>
      <c r="D38" s="723" t="s">
        <v>275</v>
      </c>
    </row>
    <row r="39" spans="2:4" ht="54.75" customHeight="1">
      <c r="B39" s="722" t="s">
        <v>18</v>
      </c>
      <c r="C39" s="719" t="s">
        <v>34</v>
      </c>
      <c r="D39" s="723" t="s">
        <v>78</v>
      </c>
    </row>
    <row r="40" spans="2:4" ht="39.75" customHeight="1">
      <c r="B40" s="722" t="s">
        <v>19</v>
      </c>
      <c r="C40" s="719" t="s">
        <v>44</v>
      </c>
      <c r="D40" s="723" t="s">
        <v>276</v>
      </c>
    </row>
    <row r="41" spans="2:4" ht="25.5" customHeight="1">
      <c r="B41" s="1269" t="s">
        <v>316</v>
      </c>
      <c r="C41" s="1270"/>
      <c r="D41" s="1271"/>
    </row>
    <row r="42" spans="2:4" ht="42" customHeight="1">
      <c r="B42" s="718" t="s">
        <v>171</v>
      </c>
      <c r="C42" s="719" t="s">
        <v>153</v>
      </c>
      <c r="D42" s="720" t="s">
        <v>79</v>
      </c>
    </row>
    <row r="43" spans="2:4" ht="42" customHeight="1">
      <c r="B43" s="718" t="s">
        <v>35</v>
      </c>
      <c r="C43" s="719" t="s">
        <v>81</v>
      </c>
      <c r="D43" s="720" t="s">
        <v>277</v>
      </c>
    </row>
    <row r="44" spans="2:4" ht="42" customHeight="1">
      <c r="B44" s="718" t="s">
        <v>85</v>
      </c>
      <c r="C44" s="719" t="s">
        <v>83</v>
      </c>
      <c r="D44" s="720" t="s">
        <v>245</v>
      </c>
    </row>
    <row r="45" spans="2:4" ht="42" customHeight="1">
      <c r="B45" s="718" t="s">
        <v>201</v>
      </c>
      <c r="C45" s="719" t="s">
        <v>84</v>
      </c>
      <c r="D45" s="719" t="s">
        <v>246</v>
      </c>
    </row>
    <row r="46" spans="2:4" ht="42" customHeight="1">
      <c r="B46" s="718" t="s">
        <v>36</v>
      </c>
      <c r="C46" s="719" t="s">
        <v>86</v>
      </c>
      <c r="D46" s="720" t="s">
        <v>87</v>
      </c>
    </row>
    <row r="47" spans="2:4" ht="42" customHeight="1">
      <c r="B47" s="718" t="s">
        <v>187</v>
      </c>
      <c r="C47" s="719" t="s">
        <v>58</v>
      </c>
      <c r="D47" s="720" t="s">
        <v>240</v>
      </c>
    </row>
    <row r="48" spans="2:4" ht="40.5" customHeight="1">
      <c r="B48" s="718" t="s">
        <v>37</v>
      </c>
      <c r="C48" s="719" t="s">
        <v>89</v>
      </c>
      <c r="D48" s="720" t="s">
        <v>247</v>
      </c>
    </row>
    <row r="49" spans="2:4" ht="29.25" customHeight="1">
      <c r="B49" s="718"/>
      <c r="C49" s="719" t="s">
        <v>54</v>
      </c>
      <c r="D49" s="720" t="s">
        <v>278</v>
      </c>
    </row>
    <row r="50" spans="2:4" ht="30.75" customHeight="1">
      <c r="B50" s="718"/>
      <c r="C50" s="719" t="s">
        <v>57</v>
      </c>
      <c r="D50" s="720" t="s">
        <v>279</v>
      </c>
    </row>
    <row r="51" spans="2:4" ht="29.25" customHeight="1">
      <c r="B51" s="718"/>
      <c r="C51" s="719" t="s">
        <v>90</v>
      </c>
      <c r="D51" s="720" t="s">
        <v>91</v>
      </c>
    </row>
    <row r="52" spans="2:4" ht="29.25" customHeight="1">
      <c r="B52" s="718"/>
      <c r="C52" s="719" t="s">
        <v>92</v>
      </c>
      <c r="D52" s="720" t="s">
        <v>250</v>
      </c>
    </row>
    <row r="53" spans="2:4" ht="29.25" customHeight="1">
      <c r="B53" s="718"/>
      <c r="C53" s="719" t="s">
        <v>93</v>
      </c>
      <c r="D53" s="720" t="s">
        <v>251</v>
      </c>
    </row>
  </sheetData>
  <mergeCells count="2">
    <mergeCell ref="B5:D5"/>
    <mergeCell ref="B41:D41"/>
  </mergeCells>
  <phoneticPr fontId="48" type="noConversion"/>
  <printOptions horizontalCentered="1"/>
  <pageMargins left="0.37" right="0.19" top="0.44" bottom="0.3" header="0.32" footer="0.16"/>
  <pageSetup paperSize="9" scale="64" fitToHeight="4" orientation="landscape" r:id="rId1"/>
  <headerFooter alignWithMargins="0">
    <oddFooter>&amp;R&amp;P of &amp;N</oddFooter>
  </headerFooter>
</worksheet>
</file>

<file path=xl/worksheets/sheet16.xml><?xml version="1.0" encoding="utf-8"?>
<worksheet xmlns="http://schemas.openxmlformats.org/spreadsheetml/2006/main" xmlns:r="http://schemas.openxmlformats.org/officeDocument/2006/relationships">
  <sheetPr codeName="Hoja16">
    <pageSetUpPr fitToPage="1"/>
  </sheetPr>
  <dimension ref="A1:BA24"/>
  <sheetViews>
    <sheetView zoomScale="40" zoomScaleNormal="40" workbookViewId="0"/>
  </sheetViews>
  <sheetFormatPr baseColWidth="10" defaultColWidth="11.42578125" defaultRowHeight="14.25"/>
  <cols>
    <col min="1" max="1" width="9.140625" style="809" customWidth="1"/>
    <col min="2" max="2" width="35.5703125" style="809" bestFit="1" customWidth="1"/>
    <col min="3" max="3" width="25.42578125" style="809" customWidth="1"/>
    <col min="4" max="4" width="23.7109375" style="809" customWidth="1"/>
    <col min="5" max="5" width="21.7109375" style="809" customWidth="1"/>
    <col min="6" max="7" width="21.7109375" style="867" customWidth="1"/>
    <col min="8" max="8" width="21.7109375" style="867" hidden="1" customWidth="1"/>
    <col min="9" max="9" width="21.7109375" style="867" customWidth="1"/>
    <col min="10" max="11" width="23.7109375" style="809" customWidth="1"/>
    <col min="12" max="12" width="21" style="809" customWidth="1"/>
    <col min="13" max="14" width="20.85546875" style="809" customWidth="1"/>
    <col min="15" max="15" width="22.5703125" style="809" customWidth="1"/>
    <col min="16" max="16" width="18.140625" style="809" customWidth="1"/>
    <col min="17" max="17" width="20.7109375" style="809" customWidth="1"/>
    <col min="18" max="18" width="18.85546875" style="809" customWidth="1"/>
    <col min="19" max="19" width="10.5703125" style="809" customWidth="1"/>
    <col min="20" max="20" width="20.5703125" style="809" customWidth="1"/>
    <col min="21" max="21" width="25.42578125" style="809" customWidth="1"/>
    <col min="22" max="28" width="30" style="809" customWidth="1"/>
    <col min="29" max="29" width="15.140625" style="809" customWidth="1"/>
    <col min="30" max="30" width="14.7109375" style="809" bestFit="1" customWidth="1"/>
    <col min="31" max="31" width="14.85546875" style="809" customWidth="1"/>
    <col min="32" max="32" width="16.28515625" style="809" customWidth="1"/>
    <col min="33" max="33" width="13.140625" style="809" customWidth="1"/>
    <col min="34" max="34" width="15.28515625" style="809" customWidth="1"/>
    <col min="35" max="37" width="30" style="809" customWidth="1"/>
    <col min="38" max="38" width="24.140625" style="809" bestFit="1" customWidth="1"/>
    <col min="39" max="41" width="17.7109375" style="809" customWidth="1"/>
    <col min="42" max="42" width="21.28515625" style="809" customWidth="1"/>
    <col min="43" max="44" width="22" style="809" customWidth="1"/>
    <col min="45" max="45" width="23.42578125" style="809" customWidth="1"/>
    <col min="46" max="46" width="24.140625" style="809" customWidth="1"/>
    <col min="47" max="47" width="17.7109375" style="809" customWidth="1"/>
    <col min="48" max="48" width="23.42578125" style="809" bestFit="1" customWidth="1"/>
    <col min="49" max="49" width="25.85546875" style="809" customWidth="1"/>
    <col min="50" max="50" width="11.42578125" style="810"/>
    <col min="51" max="16384" width="11.42578125" style="809"/>
  </cols>
  <sheetData>
    <row r="1" spans="1:49" ht="19.5">
      <c r="A1" s="808"/>
    </row>
    <row r="2" spans="1:49" ht="30" customHeight="1">
      <c r="B2" s="811" t="s">
        <v>464</v>
      </c>
      <c r="C2" s="812"/>
      <c r="D2" s="812"/>
      <c r="E2" s="813"/>
      <c r="F2" s="868"/>
      <c r="G2" s="868"/>
      <c r="H2" s="868"/>
      <c r="I2" s="868"/>
      <c r="J2" s="812"/>
      <c r="K2" s="814"/>
      <c r="L2" s="814" t="s">
        <v>507</v>
      </c>
      <c r="M2" s="814"/>
      <c r="N2" s="814"/>
      <c r="O2" s="814"/>
      <c r="P2" s="814"/>
      <c r="Q2" s="814"/>
      <c r="R2" s="814"/>
      <c r="S2" s="814"/>
      <c r="T2" s="814"/>
      <c r="U2" s="814"/>
      <c r="V2" s="814"/>
      <c r="W2" s="814"/>
      <c r="X2" s="814"/>
      <c r="Y2" s="814"/>
      <c r="Z2" s="814"/>
      <c r="AA2" s="814"/>
      <c r="AB2" s="814"/>
      <c r="AC2" s="814"/>
      <c r="AD2" s="814"/>
      <c r="AE2" s="814"/>
      <c r="AF2" s="814"/>
      <c r="AG2" s="814"/>
      <c r="AH2" s="813"/>
      <c r="AI2" s="814"/>
      <c r="AJ2" s="814"/>
      <c r="AK2" s="814"/>
      <c r="AL2" s="815"/>
      <c r="AM2" s="813"/>
      <c r="AN2" s="813"/>
      <c r="AO2" s="813"/>
      <c r="AP2" s="813"/>
      <c r="AQ2" s="813"/>
      <c r="AR2" s="813"/>
      <c r="AS2" s="813"/>
      <c r="AT2" s="813"/>
      <c r="AU2" s="813"/>
      <c r="AV2" s="813"/>
      <c r="AW2" s="813"/>
    </row>
    <row r="3" spans="1:49" ht="33.75" customHeight="1"/>
    <row r="4" spans="1:49" ht="61.5" customHeight="1">
      <c r="B4" s="1294" t="s">
        <v>465</v>
      </c>
      <c r="C4" s="1294" t="s">
        <v>466</v>
      </c>
      <c r="D4" s="1298" t="s">
        <v>467</v>
      </c>
      <c r="E4" s="1294" t="s">
        <v>468</v>
      </c>
      <c r="F4" s="1298" t="s">
        <v>469</v>
      </c>
      <c r="G4" s="1334" t="s">
        <v>470</v>
      </c>
      <c r="H4" s="1337" t="s">
        <v>508</v>
      </c>
      <c r="I4" s="1287" t="s">
        <v>471</v>
      </c>
      <c r="J4" s="1332"/>
      <c r="K4" s="1294" t="s">
        <v>509</v>
      </c>
      <c r="L4" s="1287" t="s">
        <v>472</v>
      </c>
      <c r="M4" s="1332"/>
      <c r="N4" s="816"/>
      <c r="O4" s="817" t="s">
        <v>473</v>
      </c>
      <c r="P4" s="817"/>
      <c r="Q4" s="817"/>
      <c r="R4" s="817"/>
      <c r="S4" s="817"/>
      <c r="T4" s="817"/>
      <c r="U4" s="817"/>
      <c r="V4" s="818" t="s">
        <v>474</v>
      </c>
      <c r="W4" s="1306" t="s">
        <v>474</v>
      </c>
      <c r="X4" s="1328"/>
      <c r="Y4" s="1328"/>
      <c r="Z4" s="1328"/>
      <c r="AA4" s="1328"/>
      <c r="AB4" s="1329"/>
      <c r="AC4" s="1306" t="s">
        <v>475</v>
      </c>
      <c r="AD4" s="1307"/>
      <c r="AE4" s="1307"/>
      <c r="AF4" s="1307"/>
      <c r="AG4" s="1307"/>
      <c r="AH4" s="1307"/>
      <c r="AI4" s="1307"/>
      <c r="AJ4" s="1307"/>
      <c r="AK4" s="1307"/>
      <c r="AL4" s="1307"/>
      <c r="AM4" s="1307"/>
      <c r="AN4" s="1307"/>
      <c r="AO4" s="1307"/>
      <c r="AP4" s="1307"/>
      <c r="AQ4" s="1308"/>
      <c r="AR4" s="1309" t="s">
        <v>476</v>
      </c>
      <c r="AS4" s="1310"/>
      <c r="AT4" s="1311"/>
      <c r="AU4" s="1294" t="s">
        <v>71</v>
      </c>
      <c r="AV4" s="1296" t="s">
        <v>43</v>
      </c>
      <c r="AW4" s="1294" t="s">
        <v>44</v>
      </c>
    </row>
    <row r="5" spans="1:49" ht="47.25" customHeight="1">
      <c r="B5" s="1304"/>
      <c r="C5" s="1304"/>
      <c r="D5" s="1333" t="s">
        <v>477</v>
      </c>
      <c r="E5" s="1304"/>
      <c r="F5" s="1333"/>
      <c r="G5" s="1335"/>
      <c r="H5" s="1338"/>
      <c r="I5" s="1294" t="s">
        <v>478</v>
      </c>
      <c r="J5" s="1294" t="s">
        <v>479</v>
      </c>
      <c r="K5" s="1304"/>
      <c r="L5" s="1294" t="s">
        <v>480</v>
      </c>
      <c r="M5" s="1294" t="s">
        <v>481</v>
      </c>
      <c r="N5" s="1304" t="s">
        <v>482</v>
      </c>
      <c r="O5" s="1294" t="s">
        <v>483</v>
      </c>
      <c r="P5" s="1294" t="s">
        <v>484</v>
      </c>
      <c r="Q5" s="1294" t="s">
        <v>485</v>
      </c>
      <c r="R5" s="1294" t="s">
        <v>486</v>
      </c>
      <c r="S5" s="1294" t="s">
        <v>487</v>
      </c>
      <c r="T5" s="1294" t="s">
        <v>393</v>
      </c>
      <c r="U5" s="1325" t="s">
        <v>488</v>
      </c>
      <c r="V5" s="1322" t="s">
        <v>56</v>
      </c>
      <c r="W5" s="1319" t="s">
        <v>489</v>
      </c>
      <c r="X5" s="1320"/>
      <c r="Y5" s="1321"/>
      <c r="Z5" s="1319" t="s">
        <v>490</v>
      </c>
      <c r="AA5" s="1320"/>
      <c r="AB5" s="1321"/>
      <c r="AC5" s="820" t="s">
        <v>54</v>
      </c>
      <c r="AD5" s="821"/>
      <c r="AE5" s="821"/>
      <c r="AF5" s="821"/>
      <c r="AG5" s="821"/>
      <c r="AH5" s="822"/>
      <c r="AI5" s="1319" t="s">
        <v>490</v>
      </c>
      <c r="AJ5" s="1320"/>
      <c r="AK5" s="1321"/>
      <c r="AL5" s="1317" t="s">
        <v>510</v>
      </c>
      <c r="AM5" s="1318"/>
      <c r="AN5" s="1318"/>
      <c r="AO5" s="1318"/>
      <c r="AP5" s="1315" t="s">
        <v>491</v>
      </c>
      <c r="AQ5" s="1316"/>
      <c r="AR5" s="1312"/>
      <c r="AS5" s="1313"/>
      <c r="AT5" s="1314"/>
      <c r="AU5" s="1304"/>
      <c r="AV5" s="1305"/>
      <c r="AW5" s="1304"/>
    </row>
    <row r="6" spans="1:49" s="823" customFormat="1" ht="57.75" customHeight="1">
      <c r="B6" s="1304"/>
      <c r="C6" s="1304"/>
      <c r="D6" s="1333"/>
      <c r="E6" s="1304"/>
      <c r="F6" s="1333"/>
      <c r="G6" s="1335"/>
      <c r="H6" s="1338"/>
      <c r="I6" s="1304"/>
      <c r="J6" s="1330"/>
      <c r="K6" s="1304"/>
      <c r="L6" s="1304"/>
      <c r="M6" s="1304"/>
      <c r="N6" s="1304"/>
      <c r="O6" s="1304"/>
      <c r="P6" s="1304"/>
      <c r="Q6" s="1304"/>
      <c r="R6" s="1304"/>
      <c r="S6" s="1304"/>
      <c r="T6" s="1304"/>
      <c r="U6" s="1326"/>
      <c r="V6" s="1323"/>
      <c r="W6" s="1298" t="s">
        <v>492</v>
      </c>
      <c r="X6" s="1298" t="s">
        <v>55</v>
      </c>
      <c r="Y6" s="1298" t="s">
        <v>56</v>
      </c>
      <c r="Z6" s="1298" t="s">
        <v>492</v>
      </c>
      <c r="AA6" s="1298" t="s">
        <v>55</v>
      </c>
      <c r="AB6" s="1298" t="s">
        <v>56</v>
      </c>
      <c r="AC6" s="1287" t="s">
        <v>511</v>
      </c>
      <c r="AD6" s="1288"/>
      <c r="AE6" s="1287" t="s">
        <v>493</v>
      </c>
      <c r="AF6" s="1288"/>
      <c r="AG6" s="1287" t="s">
        <v>494</v>
      </c>
      <c r="AH6" s="1288"/>
      <c r="AI6" s="1298" t="s">
        <v>492</v>
      </c>
      <c r="AJ6" s="1298" t="s">
        <v>55</v>
      </c>
      <c r="AK6" s="1298" t="s">
        <v>56</v>
      </c>
      <c r="AL6" s="1294" t="s">
        <v>495</v>
      </c>
      <c r="AM6" s="1298" t="s">
        <v>496</v>
      </c>
      <c r="AN6" s="1294" t="s">
        <v>497</v>
      </c>
      <c r="AO6" s="1294" t="s">
        <v>512</v>
      </c>
      <c r="AP6" s="1296" t="s">
        <v>498</v>
      </c>
      <c r="AQ6" s="1294" t="s">
        <v>499</v>
      </c>
      <c r="AR6" s="1298" t="s">
        <v>500</v>
      </c>
      <c r="AS6" s="1298" t="s">
        <v>501</v>
      </c>
      <c r="AT6" s="1298" t="s">
        <v>502</v>
      </c>
      <c r="AU6" s="1304"/>
      <c r="AV6" s="1305"/>
      <c r="AW6" s="1304"/>
    </row>
    <row r="7" spans="1:49" s="823" customFormat="1" ht="36" customHeight="1">
      <c r="B7" s="1295"/>
      <c r="C7" s="1295"/>
      <c r="D7" s="1299"/>
      <c r="E7" s="1295"/>
      <c r="F7" s="1299"/>
      <c r="G7" s="1336"/>
      <c r="H7" s="1339"/>
      <c r="I7" s="1295"/>
      <c r="J7" s="1331"/>
      <c r="K7" s="1295"/>
      <c r="L7" s="1295"/>
      <c r="M7" s="1295"/>
      <c r="N7" s="824"/>
      <c r="O7" s="1295"/>
      <c r="P7" s="1295"/>
      <c r="Q7" s="1295"/>
      <c r="R7" s="1295"/>
      <c r="S7" s="1295"/>
      <c r="T7" s="1295"/>
      <c r="U7" s="1315"/>
      <c r="V7" s="1324"/>
      <c r="W7" s="1299"/>
      <c r="X7" s="1299"/>
      <c r="Y7" s="1299"/>
      <c r="Z7" s="1299"/>
      <c r="AA7" s="1299"/>
      <c r="AB7" s="1299"/>
      <c r="AC7" s="819" t="s">
        <v>503</v>
      </c>
      <c r="AD7" s="825" t="s">
        <v>504</v>
      </c>
      <c r="AE7" s="826" t="s">
        <v>503</v>
      </c>
      <c r="AF7" s="825" t="s">
        <v>504</v>
      </c>
      <c r="AG7" s="826" t="s">
        <v>503</v>
      </c>
      <c r="AH7" s="825" t="s">
        <v>504</v>
      </c>
      <c r="AI7" s="1299"/>
      <c r="AJ7" s="1299"/>
      <c r="AK7" s="1299"/>
      <c r="AL7" s="1295"/>
      <c r="AM7" s="1299"/>
      <c r="AN7" s="1295"/>
      <c r="AO7" s="1295"/>
      <c r="AP7" s="1297"/>
      <c r="AQ7" s="1295"/>
      <c r="AR7" s="1299"/>
      <c r="AS7" s="1299"/>
      <c r="AT7" s="1299"/>
      <c r="AU7" s="1295"/>
      <c r="AV7" s="1297"/>
      <c r="AW7" s="1295"/>
    </row>
    <row r="8" spans="1:49" s="823" customFormat="1" ht="20.25" customHeight="1">
      <c r="B8" s="827" t="s">
        <v>171</v>
      </c>
      <c r="C8" s="827" t="s">
        <v>172</v>
      </c>
      <c r="D8" s="827" t="s">
        <v>197</v>
      </c>
      <c r="E8" s="827" t="s">
        <v>173</v>
      </c>
      <c r="F8" s="827" t="s">
        <v>174</v>
      </c>
      <c r="G8" s="828" t="s">
        <v>175</v>
      </c>
      <c r="H8" s="827" t="s">
        <v>505</v>
      </c>
      <c r="I8" s="827" t="s">
        <v>176</v>
      </c>
      <c r="J8" s="827" t="s">
        <v>177</v>
      </c>
      <c r="K8" s="827" t="s">
        <v>178</v>
      </c>
      <c r="L8" s="827" t="s">
        <v>198</v>
      </c>
      <c r="M8" s="827" t="s">
        <v>179</v>
      </c>
      <c r="N8" s="827" t="s">
        <v>180</v>
      </c>
      <c r="O8" s="827" t="s">
        <v>181</v>
      </c>
      <c r="P8" s="827" t="s">
        <v>199</v>
      </c>
      <c r="Q8" s="827" t="s">
        <v>182</v>
      </c>
      <c r="R8" s="827" t="s">
        <v>183</v>
      </c>
      <c r="S8" s="827" t="s">
        <v>184</v>
      </c>
      <c r="T8" s="827" t="s">
        <v>185</v>
      </c>
      <c r="U8" s="827" t="s">
        <v>200</v>
      </c>
      <c r="V8" s="829" t="s">
        <v>53</v>
      </c>
      <c r="W8" s="827" t="s">
        <v>201</v>
      </c>
      <c r="X8" s="827" t="s">
        <v>186</v>
      </c>
      <c r="Y8" s="827" t="s">
        <v>187</v>
      </c>
      <c r="Z8" s="827" t="s">
        <v>188</v>
      </c>
      <c r="AA8" s="827" t="s">
        <v>189</v>
      </c>
      <c r="AB8" s="827" t="s">
        <v>190</v>
      </c>
      <c r="AC8" s="1302" t="s">
        <v>191</v>
      </c>
      <c r="AD8" s="1303"/>
      <c r="AE8" s="1302" t="s">
        <v>192</v>
      </c>
      <c r="AF8" s="1303"/>
      <c r="AG8" s="1292" t="s">
        <v>212</v>
      </c>
      <c r="AH8" s="1293"/>
      <c r="AI8" s="827" t="s">
        <v>193</v>
      </c>
      <c r="AJ8" s="827" t="s">
        <v>194</v>
      </c>
      <c r="AK8" s="827" t="s">
        <v>195</v>
      </c>
      <c r="AL8" s="827" t="s">
        <v>196</v>
      </c>
      <c r="AM8" s="827" t="s">
        <v>202</v>
      </c>
      <c r="AN8" s="827" t="s">
        <v>203</v>
      </c>
      <c r="AO8" s="827" t="s">
        <v>209</v>
      </c>
      <c r="AP8" s="827" t="s">
        <v>53</v>
      </c>
      <c r="AQ8" s="827" t="s">
        <v>210</v>
      </c>
      <c r="AR8" s="827" t="s">
        <v>213</v>
      </c>
      <c r="AS8" s="827" t="s">
        <v>214</v>
      </c>
      <c r="AT8" s="827" t="s">
        <v>215</v>
      </c>
      <c r="AU8" s="827" t="s">
        <v>216</v>
      </c>
      <c r="AV8" s="827" t="s">
        <v>53</v>
      </c>
      <c r="AW8" s="827" t="s">
        <v>334</v>
      </c>
    </row>
    <row r="9" spans="1:49" ht="99.95" customHeight="1">
      <c r="B9" s="830"/>
      <c r="C9" s="830"/>
      <c r="D9" s="831"/>
      <c r="E9" s="831"/>
      <c r="F9" s="831"/>
      <c r="G9" s="832"/>
      <c r="H9" s="832"/>
      <c r="I9" s="832"/>
      <c r="J9" s="832"/>
      <c r="K9" s="831"/>
      <c r="L9" s="833"/>
      <c r="M9" s="834"/>
      <c r="N9" s="833"/>
      <c r="O9" s="835"/>
      <c r="P9" s="835"/>
      <c r="Q9" s="835"/>
      <c r="R9" s="835"/>
      <c r="S9" s="835"/>
      <c r="T9" s="835"/>
      <c r="U9" s="834"/>
      <c r="V9" s="836"/>
      <c r="W9" s="837"/>
      <c r="X9" s="837"/>
      <c r="Y9" s="837"/>
      <c r="Z9" s="838"/>
      <c r="AA9" s="837"/>
      <c r="AB9" s="837"/>
      <c r="AC9" s="1327"/>
      <c r="AD9" s="1290"/>
      <c r="AE9" s="1290"/>
      <c r="AF9" s="1290"/>
      <c r="AG9" s="1290"/>
      <c r="AH9" s="1290"/>
      <c r="AI9" s="838"/>
      <c r="AJ9" s="837"/>
      <c r="AK9" s="837"/>
      <c r="AL9" s="833"/>
      <c r="AM9" s="837"/>
      <c r="AN9" s="835"/>
      <c r="AO9" s="835"/>
      <c r="AP9" s="838"/>
      <c r="AQ9" s="839"/>
      <c r="AR9" s="839"/>
      <c r="AS9" s="839"/>
      <c r="AT9" s="839"/>
      <c r="AU9" s="831"/>
      <c r="AV9" s="831"/>
      <c r="AW9" s="830"/>
    </row>
    <row r="10" spans="1:49" ht="99.95" customHeight="1">
      <c r="B10" s="840"/>
      <c r="C10" s="840"/>
      <c r="D10" s="841"/>
      <c r="E10" s="841"/>
      <c r="F10" s="841"/>
      <c r="G10" s="841"/>
      <c r="H10" s="841"/>
      <c r="I10" s="841"/>
      <c r="J10" s="841"/>
      <c r="K10" s="841"/>
      <c r="L10" s="842"/>
      <c r="M10" s="843"/>
      <c r="N10" s="842"/>
      <c r="O10" s="844"/>
      <c r="P10" s="844"/>
      <c r="Q10" s="844"/>
      <c r="R10" s="844"/>
      <c r="S10" s="844"/>
      <c r="T10" s="844"/>
      <c r="U10" s="843"/>
      <c r="V10" s="845"/>
      <c r="W10" s="846"/>
      <c r="X10" s="846"/>
      <c r="Y10" s="846"/>
      <c r="Z10" s="847"/>
      <c r="AA10" s="846"/>
      <c r="AB10" s="846"/>
      <c r="AC10" s="1301"/>
      <c r="AD10" s="1289"/>
      <c r="AE10" s="1289"/>
      <c r="AF10" s="1289"/>
      <c r="AG10" s="1289"/>
      <c r="AH10" s="1289"/>
      <c r="AI10" s="847"/>
      <c r="AJ10" s="846"/>
      <c r="AK10" s="846"/>
      <c r="AL10" s="842"/>
      <c r="AM10" s="846"/>
      <c r="AN10" s="844"/>
      <c r="AO10" s="844"/>
      <c r="AP10" s="847"/>
      <c r="AQ10" s="848"/>
      <c r="AR10" s="848"/>
      <c r="AS10" s="848"/>
      <c r="AT10" s="848"/>
      <c r="AU10" s="841"/>
      <c r="AV10" s="841"/>
      <c r="AW10" s="840"/>
    </row>
    <row r="11" spans="1:49" ht="99.95" customHeight="1">
      <c r="B11" s="840"/>
      <c r="C11" s="840"/>
      <c r="D11" s="841"/>
      <c r="E11" s="841"/>
      <c r="F11" s="841"/>
      <c r="G11" s="841"/>
      <c r="H11" s="841"/>
      <c r="I11" s="841"/>
      <c r="J11" s="841"/>
      <c r="K11" s="841"/>
      <c r="L11" s="842"/>
      <c r="M11" s="843"/>
      <c r="N11" s="842"/>
      <c r="O11" s="844"/>
      <c r="P11" s="844"/>
      <c r="Q11" s="844"/>
      <c r="R11" s="844"/>
      <c r="S11" s="844"/>
      <c r="T11" s="844"/>
      <c r="U11" s="843"/>
      <c r="V11" s="845"/>
      <c r="W11" s="846"/>
      <c r="X11" s="846"/>
      <c r="Y11" s="846"/>
      <c r="Z11" s="847"/>
      <c r="AA11" s="846"/>
      <c r="AB11" s="846"/>
      <c r="AC11" s="1301"/>
      <c r="AD11" s="1289"/>
      <c r="AE11" s="1289"/>
      <c r="AF11" s="1289"/>
      <c r="AG11" s="1289"/>
      <c r="AH11" s="1289"/>
      <c r="AI11" s="847"/>
      <c r="AJ11" s="846"/>
      <c r="AK11" s="846"/>
      <c r="AL11" s="842"/>
      <c r="AM11" s="846"/>
      <c r="AN11" s="844"/>
      <c r="AO11" s="844"/>
      <c r="AP11" s="847"/>
      <c r="AQ11" s="848"/>
      <c r="AR11" s="848"/>
      <c r="AS11" s="848"/>
      <c r="AT11" s="848"/>
      <c r="AU11" s="841"/>
      <c r="AV11" s="841"/>
      <c r="AW11" s="840"/>
    </row>
    <row r="12" spans="1:49" ht="99.95" customHeight="1">
      <c r="B12" s="840"/>
      <c r="C12" s="840"/>
      <c r="D12" s="841"/>
      <c r="E12" s="841"/>
      <c r="F12" s="841"/>
      <c r="G12" s="841"/>
      <c r="H12" s="841"/>
      <c r="I12" s="841"/>
      <c r="J12" s="841"/>
      <c r="K12" s="841"/>
      <c r="L12" s="842"/>
      <c r="M12" s="843"/>
      <c r="N12" s="842"/>
      <c r="O12" s="844"/>
      <c r="P12" s="844"/>
      <c r="Q12" s="844"/>
      <c r="R12" s="844"/>
      <c r="S12" s="844"/>
      <c r="T12" s="844"/>
      <c r="U12" s="843"/>
      <c r="V12" s="845"/>
      <c r="W12" s="846"/>
      <c r="X12" s="846"/>
      <c r="Y12" s="846"/>
      <c r="Z12" s="847"/>
      <c r="AA12" s="846"/>
      <c r="AB12" s="846"/>
      <c r="AC12" s="1301"/>
      <c r="AD12" s="1289"/>
      <c r="AE12" s="1289"/>
      <c r="AF12" s="1289"/>
      <c r="AG12" s="1289"/>
      <c r="AH12" s="1289"/>
      <c r="AI12" s="847"/>
      <c r="AJ12" s="846"/>
      <c r="AK12" s="846"/>
      <c r="AL12" s="842"/>
      <c r="AM12" s="846"/>
      <c r="AN12" s="844"/>
      <c r="AO12" s="844"/>
      <c r="AP12" s="847"/>
      <c r="AQ12" s="848"/>
      <c r="AR12" s="848"/>
      <c r="AS12" s="848"/>
      <c r="AT12" s="848"/>
      <c r="AU12" s="841"/>
      <c r="AV12" s="841"/>
      <c r="AW12" s="840"/>
    </row>
    <row r="13" spans="1:49" ht="99.95" customHeight="1">
      <c r="B13" s="840"/>
      <c r="C13" s="840"/>
      <c r="D13" s="841"/>
      <c r="E13" s="841"/>
      <c r="F13" s="847"/>
      <c r="G13" s="841"/>
      <c r="H13" s="848"/>
      <c r="I13" s="841"/>
      <c r="J13" s="841"/>
      <c r="K13" s="841"/>
      <c r="L13" s="842"/>
      <c r="M13" s="843"/>
      <c r="N13" s="842"/>
      <c r="O13" s="844"/>
      <c r="P13" s="844"/>
      <c r="Q13" s="844"/>
      <c r="R13" s="844"/>
      <c r="S13" s="844"/>
      <c r="T13" s="844"/>
      <c r="U13" s="843"/>
      <c r="V13" s="845"/>
      <c r="W13" s="847"/>
      <c r="X13" s="846"/>
      <c r="Y13" s="846"/>
      <c r="Z13" s="847"/>
      <c r="AA13" s="846"/>
      <c r="AB13" s="846"/>
      <c r="AC13" s="1301"/>
      <c r="AD13" s="1289"/>
      <c r="AE13" s="1289"/>
      <c r="AF13" s="1289"/>
      <c r="AG13" s="1289"/>
      <c r="AH13" s="1289"/>
      <c r="AI13" s="847"/>
      <c r="AJ13" s="846"/>
      <c r="AK13" s="846"/>
      <c r="AL13" s="842"/>
      <c r="AM13" s="846"/>
      <c r="AN13" s="844"/>
      <c r="AO13" s="844"/>
      <c r="AP13" s="847"/>
      <c r="AQ13" s="848"/>
      <c r="AR13" s="848"/>
      <c r="AS13" s="848"/>
      <c r="AT13" s="848"/>
      <c r="AU13" s="841"/>
      <c r="AV13" s="841"/>
      <c r="AW13" s="840"/>
    </row>
    <row r="14" spans="1:49" ht="99.95" customHeight="1">
      <c r="B14" s="840"/>
      <c r="C14" s="840"/>
      <c r="D14" s="841"/>
      <c r="E14" s="841"/>
      <c r="F14" s="847"/>
      <c r="G14" s="841"/>
      <c r="H14" s="848"/>
      <c r="I14" s="841"/>
      <c r="J14" s="841"/>
      <c r="K14" s="841"/>
      <c r="L14" s="842"/>
      <c r="M14" s="843"/>
      <c r="N14" s="842"/>
      <c r="O14" s="844"/>
      <c r="P14" s="844"/>
      <c r="Q14" s="844"/>
      <c r="R14" s="844"/>
      <c r="S14" s="844"/>
      <c r="T14" s="844"/>
      <c r="U14" s="843"/>
      <c r="V14" s="845"/>
      <c r="W14" s="846"/>
      <c r="X14" s="846"/>
      <c r="Y14" s="846"/>
      <c r="Z14" s="847"/>
      <c r="AA14" s="846"/>
      <c r="AB14" s="846"/>
      <c r="AC14" s="1301"/>
      <c r="AD14" s="1289"/>
      <c r="AE14" s="1289"/>
      <c r="AF14" s="1289"/>
      <c r="AG14" s="1289"/>
      <c r="AH14" s="1289"/>
      <c r="AI14" s="847"/>
      <c r="AJ14" s="846"/>
      <c r="AK14" s="846"/>
      <c r="AL14" s="842"/>
      <c r="AM14" s="846"/>
      <c r="AN14" s="844"/>
      <c r="AO14" s="844"/>
      <c r="AP14" s="847"/>
      <c r="AQ14" s="848"/>
      <c r="AR14" s="848"/>
      <c r="AS14" s="848"/>
      <c r="AT14" s="848"/>
      <c r="AU14" s="841"/>
      <c r="AV14" s="841"/>
      <c r="AW14" s="840"/>
    </row>
    <row r="15" spans="1:49" ht="99.95" customHeight="1">
      <c r="B15" s="840"/>
      <c r="C15" s="840"/>
      <c r="D15" s="841"/>
      <c r="E15" s="841"/>
      <c r="F15" s="847"/>
      <c r="G15" s="841"/>
      <c r="H15" s="848"/>
      <c r="I15" s="841"/>
      <c r="J15" s="841"/>
      <c r="K15" s="841"/>
      <c r="L15" s="842"/>
      <c r="M15" s="843"/>
      <c r="N15" s="842"/>
      <c r="O15" s="844"/>
      <c r="P15" s="844"/>
      <c r="Q15" s="844"/>
      <c r="R15" s="844"/>
      <c r="S15" s="844"/>
      <c r="T15" s="844"/>
      <c r="U15" s="843"/>
      <c r="V15" s="845"/>
      <c r="W15" s="846"/>
      <c r="X15" s="846"/>
      <c r="Y15" s="846"/>
      <c r="Z15" s="847"/>
      <c r="AA15" s="846"/>
      <c r="AB15" s="846"/>
      <c r="AC15" s="1301"/>
      <c r="AD15" s="1289"/>
      <c r="AE15" s="1289"/>
      <c r="AF15" s="1289"/>
      <c r="AG15" s="1289"/>
      <c r="AH15" s="1289"/>
      <c r="AI15" s="847"/>
      <c r="AJ15" s="846"/>
      <c r="AK15" s="846"/>
      <c r="AL15" s="842"/>
      <c r="AM15" s="846"/>
      <c r="AN15" s="844"/>
      <c r="AO15" s="844"/>
      <c r="AP15" s="847"/>
      <c r="AQ15" s="848"/>
      <c r="AR15" s="848"/>
      <c r="AS15" s="848"/>
      <c r="AT15" s="848"/>
      <c r="AU15" s="841"/>
      <c r="AV15" s="841"/>
      <c r="AW15" s="840"/>
    </row>
    <row r="16" spans="1:49" ht="99.95" customHeight="1">
      <c r="B16" s="840"/>
      <c r="C16" s="840"/>
      <c r="D16" s="841"/>
      <c r="E16" s="841"/>
      <c r="F16" s="847"/>
      <c r="G16" s="841"/>
      <c r="H16" s="848"/>
      <c r="I16" s="841"/>
      <c r="J16" s="841"/>
      <c r="K16" s="841"/>
      <c r="L16" s="842"/>
      <c r="M16" s="843"/>
      <c r="N16" s="842"/>
      <c r="O16" s="844"/>
      <c r="P16" s="844"/>
      <c r="Q16" s="844"/>
      <c r="R16" s="844"/>
      <c r="S16" s="844"/>
      <c r="T16" s="844"/>
      <c r="U16" s="843"/>
      <c r="V16" s="845"/>
      <c r="W16" s="846"/>
      <c r="X16" s="846"/>
      <c r="Y16" s="846"/>
      <c r="Z16" s="847"/>
      <c r="AA16" s="846"/>
      <c r="AB16" s="846"/>
      <c r="AC16" s="1301"/>
      <c r="AD16" s="1289"/>
      <c r="AE16" s="1289"/>
      <c r="AF16" s="1289"/>
      <c r="AG16" s="1289"/>
      <c r="AH16" s="1289"/>
      <c r="AI16" s="847"/>
      <c r="AJ16" s="846"/>
      <c r="AK16" s="846"/>
      <c r="AL16" s="842"/>
      <c r="AM16" s="846"/>
      <c r="AN16" s="844"/>
      <c r="AO16" s="844"/>
      <c r="AP16" s="847"/>
      <c r="AQ16" s="848"/>
      <c r="AR16" s="848"/>
      <c r="AS16" s="848"/>
      <c r="AT16" s="848"/>
      <c r="AU16" s="841"/>
      <c r="AV16" s="841"/>
      <c r="AW16" s="840"/>
    </row>
    <row r="17" spans="2:53" ht="99.95" customHeight="1">
      <c r="B17" s="840"/>
      <c r="C17" s="840"/>
      <c r="D17" s="841"/>
      <c r="E17" s="841"/>
      <c r="F17" s="847"/>
      <c r="G17" s="841"/>
      <c r="H17" s="848"/>
      <c r="I17" s="841"/>
      <c r="J17" s="841"/>
      <c r="K17" s="841"/>
      <c r="L17" s="842"/>
      <c r="M17" s="843"/>
      <c r="N17" s="842"/>
      <c r="O17" s="844"/>
      <c r="P17" s="844"/>
      <c r="Q17" s="844"/>
      <c r="R17" s="844"/>
      <c r="S17" s="844"/>
      <c r="T17" s="844"/>
      <c r="U17" s="843"/>
      <c r="V17" s="845"/>
      <c r="W17" s="846"/>
      <c r="X17" s="846"/>
      <c r="Y17" s="846"/>
      <c r="Z17" s="847"/>
      <c r="AA17" s="846"/>
      <c r="AB17" s="846"/>
      <c r="AC17" s="1301"/>
      <c r="AD17" s="1289"/>
      <c r="AE17" s="1289"/>
      <c r="AF17" s="1289"/>
      <c r="AG17" s="1289"/>
      <c r="AH17" s="1289"/>
      <c r="AI17" s="847"/>
      <c r="AJ17" s="846"/>
      <c r="AK17" s="846"/>
      <c r="AL17" s="842"/>
      <c r="AM17" s="846"/>
      <c r="AN17" s="844"/>
      <c r="AO17" s="844"/>
      <c r="AP17" s="847"/>
      <c r="AQ17" s="848"/>
      <c r="AR17" s="848"/>
      <c r="AS17" s="848"/>
      <c r="AT17" s="848"/>
      <c r="AU17" s="841"/>
      <c r="AV17" s="841"/>
      <c r="AW17" s="840"/>
    </row>
    <row r="18" spans="2:53" ht="99.95" customHeight="1">
      <c r="B18" s="849"/>
      <c r="C18" s="849"/>
      <c r="D18" s="850"/>
      <c r="E18" s="850"/>
      <c r="F18" s="851"/>
      <c r="G18" s="852"/>
      <c r="H18" s="853"/>
      <c r="I18" s="850"/>
      <c r="J18" s="850"/>
      <c r="K18" s="850"/>
      <c r="L18" s="854"/>
      <c r="M18" s="855"/>
      <c r="N18" s="854"/>
      <c r="O18" s="856"/>
      <c r="P18" s="856"/>
      <c r="Q18" s="856"/>
      <c r="R18" s="856"/>
      <c r="S18" s="856"/>
      <c r="T18" s="856"/>
      <c r="U18" s="855"/>
      <c r="V18" s="857" t="s">
        <v>506</v>
      </c>
      <c r="W18" s="858"/>
      <c r="X18" s="858"/>
      <c r="Y18" s="858"/>
      <c r="Z18" s="859"/>
      <c r="AA18" s="858"/>
      <c r="AB18" s="858"/>
      <c r="AC18" s="1300"/>
      <c r="AD18" s="1291"/>
      <c r="AE18" s="1291"/>
      <c r="AF18" s="1291"/>
      <c r="AG18" s="1291"/>
      <c r="AH18" s="1291"/>
      <c r="AI18" s="859"/>
      <c r="AJ18" s="858"/>
      <c r="AK18" s="858"/>
      <c r="AL18" s="854"/>
      <c r="AM18" s="860"/>
      <c r="AN18" s="856"/>
      <c r="AO18" s="856"/>
      <c r="AP18" s="851"/>
      <c r="AQ18" s="853"/>
      <c r="AR18" s="853"/>
      <c r="AS18" s="853"/>
      <c r="AT18" s="853"/>
      <c r="AU18" s="850"/>
      <c r="AV18" s="850"/>
      <c r="AW18" s="849"/>
    </row>
    <row r="19" spans="2:53" ht="21.95" customHeight="1">
      <c r="B19" s="861"/>
      <c r="C19" s="861"/>
      <c r="D19" s="861"/>
      <c r="E19" s="861"/>
      <c r="F19" s="869"/>
      <c r="G19" s="869"/>
      <c r="H19" s="869"/>
      <c r="I19" s="869"/>
      <c r="J19" s="861"/>
      <c r="K19" s="861"/>
      <c r="L19" s="861"/>
      <c r="M19" s="861"/>
      <c r="N19" s="861"/>
      <c r="O19" s="861"/>
      <c r="P19" s="861"/>
      <c r="Q19" s="861"/>
      <c r="R19" s="861"/>
      <c r="S19" s="861"/>
      <c r="T19" s="861"/>
      <c r="U19" s="861"/>
      <c r="V19" s="862"/>
      <c r="W19" s="862"/>
      <c r="X19" s="862"/>
      <c r="Y19" s="862"/>
      <c r="Z19" s="862"/>
      <c r="AA19" s="862"/>
      <c r="AB19" s="862"/>
      <c r="AC19" s="863"/>
      <c r="AD19" s="863"/>
      <c r="AE19" s="863"/>
      <c r="AF19" s="863"/>
      <c r="AG19" s="863"/>
      <c r="AH19" s="863"/>
      <c r="AI19" s="862"/>
      <c r="AJ19" s="862"/>
      <c r="AK19" s="862"/>
      <c r="AL19" s="863"/>
      <c r="AM19" s="863"/>
      <c r="AN19" s="863"/>
      <c r="AO19" s="863"/>
      <c r="AP19" s="863"/>
      <c r="AQ19" s="863"/>
      <c r="AR19" s="863"/>
      <c r="AS19" s="863"/>
      <c r="AT19" s="863"/>
      <c r="AU19" s="863"/>
      <c r="AV19" s="863"/>
      <c r="AW19" s="863"/>
    </row>
    <row r="20" spans="2:53" ht="21.95" customHeight="1">
      <c r="B20" s="861"/>
      <c r="C20" s="861"/>
      <c r="D20" s="861"/>
      <c r="E20" s="861"/>
      <c r="F20" s="869"/>
      <c r="G20" s="869"/>
      <c r="H20" s="869"/>
      <c r="I20" s="869"/>
      <c r="J20" s="861"/>
      <c r="K20" s="861"/>
      <c r="L20" s="861"/>
      <c r="M20" s="861"/>
      <c r="N20" s="861"/>
      <c r="O20" s="861"/>
      <c r="P20" s="861"/>
      <c r="Q20" s="861"/>
      <c r="R20" s="861"/>
      <c r="S20" s="861"/>
      <c r="T20" s="861"/>
      <c r="U20" s="861"/>
      <c r="V20" s="862"/>
      <c r="W20" s="862"/>
      <c r="X20" s="862"/>
      <c r="Y20" s="862"/>
      <c r="Z20" s="862"/>
      <c r="AA20" s="862"/>
      <c r="AB20" s="862"/>
      <c r="AC20" s="863"/>
      <c r="AD20" s="863"/>
      <c r="AE20" s="863"/>
      <c r="AF20" s="863"/>
      <c r="AG20" s="863"/>
      <c r="AH20" s="863"/>
      <c r="AI20" s="862"/>
      <c r="AJ20" s="862"/>
      <c r="AK20" s="862"/>
      <c r="AL20" s="863"/>
      <c r="AM20" s="863"/>
      <c r="AN20" s="863"/>
      <c r="AO20" s="863"/>
      <c r="AP20" s="863"/>
      <c r="AQ20" s="863"/>
      <c r="AR20" s="863"/>
      <c r="AS20" s="863"/>
      <c r="AT20" s="863"/>
      <c r="AU20" s="863"/>
      <c r="AV20" s="863"/>
      <c r="AW20" s="863"/>
      <c r="AY20" s="864"/>
      <c r="AZ20" s="864"/>
      <c r="BA20" s="864"/>
    </row>
    <row r="21" spans="2:53" ht="21.95" customHeight="1">
      <c r="B21" s="861"/>
      <c r="C21" s="861"/>
      <c r="D21" s="861"/>
      <c r="E21" s="861"/>
      <c r="F21" s="869"/>
      <c r="G21" s="869"/>
      <c r="H21" s="869"/>
      <c r="I21" s="869"/>
      <c r="J21" s="861"/>
      <c r="K21" s="861"/>
      <c r="L21" s="861"/>
      <c r="M21" s="861"/>
      <c r="N21" s="861"/>
      <c r="O21" s="861"/>
      <c r="P21" s="861"/>
      <c r="Q21" s="861"/>
      <c r="R21" s="861"/>
      <c r="S21" s="861"/>
      <c r="T21" s="861"/>
      <c r="U21" s="861"/>
      <c r="V21" s="862"/>
      <c r="W21" s="865"/>
      <c r="X21" s="865"/>
      <c r="Y21" s="865"/>
      <c r="Z21" s="865"/>
      <c r="AA21" s="865"/>
      <c r="AB21" s="865"/>
      <c r="AC21" s="863"/>
      <c r="AD21" s="863"/>
      <c r="AE21" s="863"/>
      <c r="AF21" s="863"/>
      <c r="AG21" s="863"/>
      <c r="AH21" s="863"/>
      <c r="AI21" s="865"/>
      <c r="AJ21" s="865"/>
      <c r="AK21" s="865"/>
      <c r="AL21" s="863"/>
      <c r="AM21" s="863"/>
      <c r="AN21" s="863"/>
      <c r="AO21" s="863"/>
      <c r="AP21" s="863"/>
      <c r="AQ21" s="863"/>
      <c r="AR21" s="863"/>
      <c r="AS21" s="863"/>
      <c r="AT21" s="863"/>
      <c r="AU21" s="863"/>
      <c r="AV21" s="863"/>
      <c r="AW21" s="863"/>
    </row>
    <row r="22" spans="2:53" ht="21.95" customHeight="1">
      <c r="B22" s="861"/>
      <c r="C22" s="865"/>
      <c r="D22" s="865"/>
      <c r="E22" s="865"/>
      <c r="F22" s="870"/>
      <c r="G22" s="870"/>
      <c r="H22" s="870"/>
      <c r="I22" s="870"/>
      <c r="J22" s="865"/>
      <c r="K22" s="865"/>
      <c r="L22" s="865"/>
      <c r="M22" s="865"/>
      <c r="N22" s="865"/>
      <c r="O22" s="865"/>
      <c r="P22" s="865"/>
      <c r="Q22" s="865"/>
      <c r="R22" s="865"/>
      <c r="S22" s="865"/>
      <c r="T22" s="865"/>
      <c r="U22" s="865"/>
      <c r="V22" s="865"/>
      <c r="W22" s="862"/>
      <c r="X22" s="862"/>
      <c r="Y22" s="862"/>
      <c r="Z22" s="862"/>
      <c r="AA22" s="862"/>
      <c r="AB22" s="862"/>
      <c r="AC22" s="866"/>
      <c r="AD22" s="866"/>
      <c r="AE22" s="866"/>
      <c r="AF22" s="866"/>
      <c r="AG22" s="866"/>
      <c r="AH22" s="866"/>
      <c r="AI22" s="862"/>
      <c r="AJ22" s="862"/>
      <c r="AK22" s="862"/>
      <c r="AL22" s="866"/>
      <c r="AM22" s="866"/>
      <c r="AN22" s="866"/>
      <c r="AO22" s="866"/>
      <c r="AP22" s="866"/>
      <c r="AQ22" s="866"/>
      <c r="AR22" s="866"/>
      <c r="AS22" s="866"/>
      <c r="AT22" s="866"/>
      <c r="AU22" s="866"/>
      <c r="AV22" s="866"/>
      <c r="AW22" s="866"/>
    </row>
    <row r="23" spans="2:53" ht="21.95" customHeight="1">
      <c r="B23" s="861"/>
      <c r="C23" s="862"/>
      <c r="D23" s="862"/>
      <c r="E23" s="862"/>
      <c r="F23" s="871"/>
      <c r="G23" s="871"/>
      <c r="H23" s="871"/>
      <c r="I23" s="871"/>
      <c r="J23" s="862"/>
      <c r="K23" s="862"/>
      <c r="L23" s="862"/>
      <c r="M23" s="862"/>
      <c r="N23" s="862"/>
      <c r="O23" s="862"/>
      <c r="P23" s="862"/>
      <c r="Q23" s="862"/>
      <c r="R23" s="862"/>
      <c r="S23" s="862"/>
      <c r="T23" s="862"/>
      <c r="U23" s="862"/>
      <c r="V23" s="862"/>
      <c r="W23" s="862"/>
      <c r="X23" s="862"/>
      <c r="Y23" s="862"/>
      <c r="Z23" s="862"/>
      <c r="AA23" s="862"/>
      <c r="AB23" s="862"/>
      <c r="AI23" s="862"/>
      <c r="AJ23" s="862"/>
      <c r="AK23" s="862"/>
    </row>
    <row r="24" spans="2:53" ht="21.95" customHeight="1">
      <c r="B24" s="861"/>
      <c r="C24" s="862"/>
      <c r="D24" s="862"/>
      <c r="E24" s="862"/>
      <c r="F24" s="871"/>
      <c r="G24" s="871"/>
      <c r="H24" s="871"/>
      <c r="I24" s="871"/>
      <c r="J24" s="862"/>
      <c r="K24" s="862"/>
      <c r="L24" s="862"/>
      <c r="M24" s="862"/>
      <c r="N24" s="862"/>
      <c r="O24" s="862"/>
      <c r="P24" s="862"/>
      <c r="Q24" s="862"/>
      <c r="R24" s="862"/>
      <c r="S24" s="862"/>
      <c r="T24" s="862"/>
      <c r="U24" s="862"/>
      <c r="V24" s="862"/>
    </row>
  </sheetData>
  <mergeCells count="88">
    <mergeCell ref="B4:B7"/>
    <mergeCell ref="C4:C7"/>
    <mergeCell ref="D4:D7"/>
    <mergeCell ref="E4:E7"/>
    <mergeCell ref="K4:K7"/>
    <mergeCell ref="L4:M4"/>
    <mergeCell ref="F4:F7"/>
    <mergeCell ref="G4:G7"/>
    <mergeCell ref="O5:O7"/>
    <mergeCell ref="H4:H7"/>
    <mergeCell ref="I4:J4"/>
    <mergeCell ref="L5:L7"/>
    <mergeCell ref="N5:N6"/>
    <mergeCell ref="R5:R7"/>
    <mergeCell ref="W4:AB4"/>
    <mergeCell ref="M5:M7"/>
    <mergeCell ref="I5:I7"/>
    <mergeCell ref="T5:T7"/>
    <mergeCell ref="AA6:AA7"/>
    <mergeCell ref="Z5:AB5"/>
    <mergeCell ref="W6:W7"/>
    <mergeCell ref="W5:Y5"/>
    <mergeCell ref="AB6:AB7"/>
    <mergeCell ref="J5:J7"/>
    <mergeCell ref="Y6:Y7"/>
    <mergeCell ref="Z6:Z7"/>
    <mergeCell ref="P5:P7"/>
    <mergeCell ref="Q5:Q7"/>
    <mergeCell ref="X6:X7"/>
    <mergeCell ref="V5:V7"/>
    <mergeCell ref="U5:U7"/>
    <mergeCell ref="S5:S7"/>
    <mergeCell ref="AC9:AD9"/>
    <mergeCell ref="AC10:AD10"/>
    <mergeCell ref="AC8:AD8"/>
    <mergeCell ref="AW4:AW7"/>
    <mergeCell ref="AU4:AU7"/>
    <mergeCell ref="AV4:AV7"/>
    <mergeCell ref="AC4:AQ4"/>
    <mergeCell ref="AR4:AT5"/>
    <mergeCell ref="AP5:AQ5"/>
    <mergeCell ref="AC6:AD6"/>
    <mergeCell ref="AT6:AT7"/>
    <mergeCell ref="AL5:AO5"/>
    <mergeCell ref="AO6:AO7"/>
    <mergeCell ref="AN6:AN7"/>
    <mergeCell ref="AI5:AK5"/>
    <mergeCell ref="AI6:AI7"/>
    <mergeCell ref="AR6:AR7"/>
    <mergeCell ref="AS6:AS7"/>
    <mergeCell ref="AG6:AH6"/>
    <mergeCell ref="AE11:AF11"/>
    <mergeCell ref="AE13:AF13"/>
    <mergeCell ref="AE12:AF12"/>
    <mergeCell ref="AG10:AH10"/>
    <mergeCell ref="AE8:AF8"/>
    <mergeCell ref="AE9:AF9"/>
    <mergeCell ref="AG12:AH12"/>
    <mergeCell ref="AC18:AD18"/>
    <mergeCell ref="AC11:AD11"/>
    <mergeCell ref="AC12:AD12"/>
    <mergeCell ref="AC13:AD13"/>
    <mergeCell ref="AC14:AD14"/>
    <mergeCell ref="AC17:AD17"/>
    <mergeCell ref="AC16:AD16"/>
    <mergeCell ref="AC15:AD15"/>
    <mergeCell ref="AL6:AL7"/>
    <mergeCell ref="AQ6:AQ7"/>
    <mergeCell ref="AP6:AP7"/>
    <mergeCell ref="AJ6:AJ7"/>
    <mergeCell ref="AK6:AK7"/>
    <mergeCell ref="AM6:AM7"/>
    <mergeCell ref="AE6:AF6"/>
    <mergeCell ref="AG11:AH11"/>
    <mergeCell ref="AG9:AH9"/>
    <mergeCell ref="AE18:AF18"/>
    <mergeCell ref="AG18:AH18"/>
    <mergeCell ref="AG13:AH13"/>
    <mergeCell ref="AE14:AF14"/>
    <mergeCell ref="AE17:AF17"/>
    <mergeCell ref="AG17:AH17"/>
    <mergeCell ref="AE16:AF16"/>
    <mergeCell ref="AG16:AH16"/>
    <mergeCell ref="AG14:AH14"/>
    <mergeCell ref="AE15:AF15"/>
    <mergeCell ref="AG15:AH15"/>
    <mergeCell ref="AE10:AF10"/>
    <mergeCell ref="AG8:AH8"/>
  </mergeCells>
  <phoneticPr fontId="21" type="noConversion"/>
  <printOptions horizontalCentered="1" verticalCentered="1"/>
  <pageMargins left="0" right="0" top="0" bottom="0" header="0" footer="0"/>
  <pageSetup paperSize="8" scale="39" fitToWidth="2" orientation="landscape" cellComments="asDisplayed" r:id="rId1"/>
  <headerFooter alignWithMargins="0">
    <oddHeader>&amp;C&amp;40&amp;U&amp;A</oddHeader>
  </headerFooter>
  <legacyDrawing r:id="rId2"/>
</worksheet>
</file>

<file path=xl/worksheets/sheet17.xml><?xml version="1.0" encoding="utf-8"?>
<worksheet xmlns="http://schemas.openxmlformats.org/spreadsheetml/2006/main" xmlns:r="http://schemas.openxmlformats.org/officeDocument/2006/relationships">
  <sheetPr codeName="Hoja17">
    <pageSetUpPr fitToPage="1"/>
  </sheetPr>
  <dimension ref="A1:D45"/>
  <sheetViews>
    <sheetView topLeftCell="A10" zoomScale="75" zoomScaleNormal="75" zoomScaleSheetLayoutView="80" workbookViewId="0">
      <selection activeCell="D43" sqref="D6:D45"/>
    </sheetView>
  </sheetViews>
  <sheetFormatPr baseColWidth="10" defaultColWidth="9.140625" defaultRowHeight="12.75"/>
  <cols>
    <col min="1" max="1" width="4.42578125" style="711" customWidth="1"/>
    <col min="2" max="2" width="15.42578125" style="711" customWidth="1"/>
    <col min="3" max="3" width="82.42578125" style="711" customWidth="1"/>
    <col min="4" max="4" width="128.5703125" style="711" customWidth="1"/>
    <col min="5" max="16384" width="9.140625" style="711"/>
  </cols>
  <sheetData>
    <row r="1" spans="1:4" ht="23.25" customHeight="1">
      <c r="A1" s="219"/>
    </row>
    <row r="2" spans="1:4" ht="15">
      <c r="B2" s="872" t="s">
        <v>464</v>
      </c>
      <c r="C2" s="873"/>
      <c r="D2" s="713"/>
    </row>
    <row r="3" spans="1:4" ht="15">
      <c r="B3" s="714"/>
      <c r="C3" s="715"/>
      <c r="D3" s="713"/>
    </row>
    <row r="4" spans="1:4" ht="26.25" customHeight="1">
      <c r="B4" s="716" t="s">
        <v>220</v>
      </c>
      <c r="C4" s="717" t="s">
        <v>221</v>
      </c>
      <c r="D4" s="716" t="s">
        <v>123</v>
      </c>
    </row>
    <row r="5" spans="1:4" ht="27.75" customHeight="1">
      <c r="B5" s="1269" t="s">
        <v>223</v>
      </c>
      <c r="C5" s="1270"/>
      <c r="D5" s="1271"/>
    </row>
    <row r="6" spans="1:4" ht="29.25" customHeight="1">
      <c r="B6" s="718" t="s">
        <v>171</v>
      </c>
      <c r="C6" s="719" t="s">
        <v>465</v>
      </c>
      <c r="D6" s="720" t="s">
        <v>513</v>
      </c>
    </row>
    <row r="7" spans="1:4" ht="29.25" customHeight="1">
      <c r="B7" s="718" t="s">
        <v>172</v>
      </c>
      <c r="C7" s="719" t="s">
        <v>466</v>
      </c>
      <c r="D7" s="720" t="s">
        <v>514</v>
      </c>
    </row>
    <row r="8" spans="1:4" ht="29.25" customHeight="1">
      <c r="B8" s="718" t="s">
        <v>197</v>
      </c>
      <c r="C8" s="719" t="s">
        <v>467</v>
      </c>
      <c r="D8" s="720" t="s">
        <v>515</v>
      </c>
    </row>
    <row r="9" spans="1:4" ht="87" customHeight="1">
      <c r="B9" s="718" t="s">
        <v>173</v>
      </c>
      <c r="C9" s="719" t="s">
        <v>516</v>
      </c>
      <c r="D9" s="720" t="s">
        <v>280</v>
      </c>
    </row>
    <row r="10" spans="1:4" ht="71.25" customHeight="1">
      <c r="B10" s="718" t="s">
        <v>174</v>
      </c>
      <c r="C10" s="719" t="s">
        <v>517</v>
      </c>
      <c r="D10" s="720" t="s">
        <v>518</v>
      </c>
    </row>
    <row r="11" spans="1:4" ht="92.25" customHeight="1">
      <c r="B11" s="718" t="s">
        <v>175</v>
      </c>
      <c r="C11" s="719" t="s">
        <v>519</v>
      </c>
      <c r="D11" s="720" t="s">
        <v>281</v>
      </c>
    </row>
    <row r="12" spans="1:4" ht="29.25" customHeight="1">
      <c r="B12" s="718" t="s">
        <v>408</v>
      </c>
      <c r="C12" s="719" t="s">
        <v>471</v>
      </c>
      <c r="D12" s="720" t="s">
        <v>282</v>
      </c>
    </row>
    <row r="13" spans="1:4" ht="125.25" customHeight="1">
      <c r="B13" s="718" t="s">
        <v>176</v>
      </c>
      <c r="C13" s="719" t="s">
        <v>478</v>
      </c>
      <c r="D13" s="876" t="s">
        <v>283</v>
      </c>
    </row>
    <row r="14" spans="1:4" ht="29.25" customHeight="1">
      <c r="B14" s="718" t="s">
        <v>177</v>
      </c>
      <c r="C14" s="719" t="s">
        <v>479</v>
      </c>
      <c r="D14" s="720" t="s">
        <v>284</v>
      </c>
    </row>
    <row r="15" spans="1:4" ht="106.5" customHeight="1">
      <c r="B15" s="718" t="s">
        <v>178</v>
      </c>
      <c r="C15" s="719" t="s">
        <v>520</v>
      </c>
      <c r="D15" s="720" t="s">
        <v>285</v>
      </c>
    </row>
    <row r="16" spans="1:4" ht="44.25" customHeight="1">
      <c r="B16" s="718" t="s">
        <v>67</v>
      </c>
      <c r="C16" s="719" t="s">
        <v>521</v>
      </c>
      <c r="D16" s="720" t="s">
        <v>286</v>
      </c>
    </row>
    <row r="17" spans="2:4" ht="33" customHeight="1">
      <c r="B17" s="718" t="s">
        <v>198</v>
      </c>
      <c r="C17" s="719" t="s">
        <v>522</v>
      </c>
      <c r="D17" s="720" t="s">
        <v>523</v>
      </c>
    </row>
    <row r="18" spans="2:4" ht="36.75" customHeight="1">
      <c r="B18" s="718" t="s">
        <v>179</v>
      </c>
      <c r="C18" s="719" t="s">
        <v>546</v>
      </c>
      <c r="D18" s="720" t="s">
        <v>524</v>
      </c>
    </row>
    <row r="19" spans="2:4" ht="36" customHeight="1">
      <c r="B19" s="718" t="s">
        <v>525</v>
      </c>
      <c r="C19" s="719" t="s">
        <v>473</v>
      </c>
      <c r="D19" s="720" t="s">
        <v>526</v>
      </c>
    </row>
    <row r="20" spans="2:4" ht="36" customHeight="1">
      <c r="B20" s="718" t="s">
        <v>180</v>
      </c>
      <c r="C20" s="719" t="s">
        <v>527</v>
      </c>
      <c r="D20" s="720" t="s">
        <v>528</v>
      </c>
    </row>
    <row r="21" spans="2:4" ht="40.5" customHeight="1">
      <c r="B21" s="718" t="s">
        <v>181</v>
      </c>
      <c r="C21" s="719" t="s">
        <v>529</v>
      </c>
      <c r="D21" s="876" t="s">
        <v>530</v>
      </c>
    </row>
    <row r="22" spans="2:4" ht="231" customHeight="1">
      <c r="B22" s="718" t="s">
        <v>199</v>
      </c>
      <c r="C22" s="719" t="s">
        <v>484</v>
      </c>
      <c r="D22" s="876" t="s">
        <v>547</v>
      </c>
    </row>
    <row r="23" spans="2:4" ht="75.75" customHeight="1">
      <c r="B23" s="718" t="s">
        <v>182</v>
      </c>
      <c r="C23" s="719" t="s">
        <v>485</v>
      </c>
      <c r="D23" s="720" t="s">
        <v>531</v>
      </c>
    </row>
    <row r="24" spans="2:4" ht="155.25" customHeight="1">
      <c r="B24" s="718" t="s">
        <v>183</v>
      </c>
      <c r="C24" s="719" t="s">
        <v>486</v>
      </c>
      <c r="D24" s="720" t="s">
        <v>287</v>
      </c>
    </row>
    <row r="25" spans="2:4" ht="47.25" customHeight="1">
      <c r="B25" s="718" t="s">
        <v>184</v>
      </c>
      <c r="C25" s="719" t="s">
        <v>487</v>
      </c>
      <c r="D25" s="720" t="s">
        <v>288</v>
      </c>
    </row>
    <row r="26" spans="2:4" ht="34.5" customHeight="1">
      <c r="B26" s="718" t="s">
        <v>185</v>
      </c>
      <c r="C26" s="719" t="s">
        <v>393</v>
      </c>
      <c r="D26" s="874" t="s">
        <v>256</v>
      </c>
    </row>
    <row r="27" spans="2:4" ht="33.75" customHeight="1">
      <c r="B27" s="718" t="s">
        <v>200</v>
      </c>
      <c r="C27" s="719" t="s">
        <v>488</v>
      </c>
      <c r="D27" s="720" t="s">
        <v>532</v>
      </c>
    </row>
    <row r="28" spans="2:4" ht="40.5" customHeight="1">
      <c r="B28" s="718" t="s">
        <v>533</v>
      </c>
      <c r="C28" s="719" t="s">
        <v>474</v>
      </c>
      <c r="D28" s="720" t="s">
        <v>534</v>
      </c>
    </row>
    <row r="29" spans="2:4" ht="51" customHeight="1">
      <c r="B29" s="718" t="s">
        <v>535</v>
      </c>
      <c r="C29" s="719" t="s">
        <v>63</v>
      </c>
      <c r="D29" s="720" t="s">
        <v>536</v>
      </c>
    </row>
    <row r="30" spans="2:4" ht="34.5" customHeight="1">
      <c r="B30" s="875"/>
      <c r="C30" s="719" t="s">
        <v>489</v>
      </c>
      <c r="D30" s="720" t="s">
        <v>289</v>
      </c>
    </row>
    <row r="31" spans="2:4" ht="24.75" customHeight="1">
      <c r="B31" s="875"/>
      <c r="C31" s="719" t="s">
        <v>490</v>
      </c>
      <c r="D31" s="720" t="s">
        <v>290</v>
      </c>
    </row>
    <row r="32" spans="2:4" ht="36" customHeight="1">
      <c r="B32" s="875"/>
      <c r="C32" s="719" t="s">
        <v>90</v>
      </c>
      <c r="D32" s="720" t="s">
        <v>91</v>
      </c>
    </row>
    <row r="33" spans="2:4" ht="36" customHeight="1">
      <c r="B33" s="875"/>
      <c r="C33" s="719" t="s">
        <v>92</v>
      </c>
      <c r="D33" s="720" t="s">
        <v>250</v>
      </c>
    </row>
    <row r="34" spans="2:4" ht="36" customHeight="1">
      <c r="B34" s="875"/>
      <c r="C34" s="719" t="s">
        <v>93</v>
      </c>
      <c r="D34" s="720" t="s">
        <v>251</v>
      </c>
    </row>
    <row r="35" spans="2:4" ht="36.75" customHeight="1">
      <c r="B35" s="718" t="s">
        <v>196</v>
      </c>
      <c r="C35" s="719" t="s">
        <v>495</v>
      </c>
      <c r="D35" s="720" t="s">
        <v>291</v>
      </c>
    </row>
    <row r="36" spans="2:4" ht="36.75" customHeight="1">
      <c r="B36" s="718" t="s">
        <v>202</v>
      </c>
      <c r="C36" s="719" t="s">
        <v>496</v>
      </c>
      <c r="D36" s="720" t="s">
        <v>292</v>
      </c>
    </row>
    <row r="37" spans="2:4" ht="51" customHeight="1">
      <c r="B37" s="718" t="s">
        <v>203</v>
      </c>
      <c r="C37" s="719" t="s">
        <v>497</v>
      </c>
      <c r="D37" s="720" t="s">
        <v>293</v>
      </c>
    </row>
    <row r="38" spans="2:4" ht="28.5" customHeight="1">
      <c r="B38" s="722" t="s">
        <v>209</v>
      </c>
      <c r="C38" s="719" t="s">
        <v>537</v>
      </c>
      <c r="D38" s="720" t="s">
        <v>538</v>
      </c>
    </row>
    <row r="39" spans="2:4" ht="36" customHeight="1">
      <c r="B39" s="722" t="s">
        <v>210</v>
      </c>
      <c r="C39" s="719" t="s">
        <v>539</v>
      </c>
      <c r="D39" s="720" t="s">
        <v>294</v>
      </c>
    </row>
    <row r="40" spans="2:4" ht="36" customHeight="1">
      <c r="B40" s="722" t="s">
        <v>540</v>
      </c>
      <c r="C40" s="719" t="s">
        <v>476</v>
      </c>
      <c r="D40" s="720" t="s">
        <v>295</v>
      </c>
    </row>
    <row r="41" spans="2:4" ht="36" customHeight="1">
      <c r="B41" s="722" t="s">
        <v>213</v>
      </c>
      <c r="C41" s="719" t="s">
        <v>541</v>
      </c>
      <c r="D41" s="720" t="s">
        <v>542</v>
      </c>
    </row>
    <row r="42" spans="2:4" ht="36" customHeight="1">
      <c r="B42" s="722" t="s">
        <v>214</v>
      </c>
      <c r="C42" s="719" t="s">
        <v>543</v>
      </c>
      <c r="D42" s="720" t="s">
        <v>544</v>
      </c>
    </row>
    <row r="43" spans="2:4" ht="36" customHeight="1">
      <c r="B43" s="722" t="s">
        <v>215</v>
      </c>
      <c r="C43" s="719" t="s">
        <v>545</v>
      </c>
      <c r="D43" s="720" t="s">
        <v>296</v>
      </c>
    </row>
    <row r="44" spans="2:4" ht="32.25" customHeight="1">
      <c r="B44" s="722" t="s">
        <v>216</v>
      </c>
      <c r="C44" s="719" t="s">
        <v>71</v>
      </c>
      <c r="D44" s="720" t="s">
        <v>536</v>
      </c>
    </row>
    <row r="45" spans="2:4" ht="27" customHeight="1">
      <c r="B45" s="722" t="s">
        <v>334</v>
      </c>
      <c r="C45" s="719" t="s">
        <v>44</v>
      </c>
      <c r="D45" s="720" t="s">
        <v>536</v>
      </c>
    </row>
  </sheetData>
  <mergeCells count="1">
    <mergeCell ref="B5:D5"/>
  </mergeCells>
  <phoneticPr fontId="48" type="noConversion"/>
  <printOptions horizontalCentered="1"/>
  <pageMargins left="0.31" right="0.27" top="0.41" bottom="0.35" header="0.49" footer="0.25"/>
  <pageSetup paperSize="9" scale="63" fitToHeight="6" orientation="landscape" cellComments="asDisplayed" r:id="rId1"/>
  <headerFooter alignWithMargins="0">
    <oddFooter>&amp;R&amp;P of &amp;N</oddFooter>
  </headerFooter>
</worksheet>
</file>

<file path=xl/worksheets/sheet2.xml><?xml version="1.0" encoding="utf-8"?>
<worksheet xmlns="http://schemas.openxmlformats.org/spreadsheetml/2006/main" xmlns:r="http://schemas.openxmlformats.org/officeDocument/2006/relationships">
  <sheetPr codeName="Hoja2">
    <pageSetUpPr fitToPage="1"/>
  </sheetPr>
  <dimension ref="B1:AO62"/>
  <sheetViews>
    <sheetView tabSelected="1" zoomScale="35" zoomScaleNormal="35" zoomScaleSheetLayoutView="25" workbookViewId="0">
      <pane xSplit="3" ySplit="10" topLeftCell="D11" activePane="bottomRight" state="frozen"/>
      <selection pane="topRight" activeCell="C1" sqref="C1"/>
      <selection pane="bottomLeft" activeCell="A11" sqref="A11"/>
      <selection pane="bottomRight" activeCell="F2" sqref="F2"/>
    </sheetView>
  </sheetViews>
  <sheetFormatPr baseColWidth="10" defaultColWidth="11.42578125" defaultRowHeight="15"/>
  <cols>
    <col min="1" max="1" width="2.28515625" style="26" customWidth="1"/>
    <col min="2" max="2" width="16.5703125" style="26" customWidth="1"/>
    <col min="3" max="3" width="82.85546875" style="977" customWidth="1"/>
    <col min="4" max="4" width="32" style="26" customWidth="1"/>
    <col min="5" max="5" width="37.28515625" style="26" customWidth="1"/>
    <col min="6" max="6" width="36.42578125" style="26" customWidth="1"/>
    <col min="7" max="8" width="31.7109375" style="26" customWidth="1"/>
    <col min="9" max="9" width="30.140625" style="26" customWidth="1"/>
    <col min="10" max="10" width="29" style="26" customWidth="1"/>
    <col min="11" max="11" width="27" style="26" customWidth="1"/>
    <col min="12" max="12" width="28.7109375" style="26" customWidth="1"/>
    <col min="13" max="13" width="34.85546875" style="26" customWidth="1"/>
    <col min="14" max="14" width="37" style="26" customWidth="1"/>
    <col min="15" max="15" width="34.42578125" style="26" customWidth="1"/>
    <col min="16" max="17" width="33.7109375" style="26" customWidth="1"/>
    <col min="18" max="18" width="34" style="26" customWidth="1"/>
    <col min="19" max="19" width="38.7109375" style="26" customWidth="1"/>
    <col min="20" max="20" width="23.28515625" style="26" customWidth="1"/>
    <col min="21" max="21" width="18.7109375" style="26" customWidth="1"/>
    <col min="22" max="22" width="19.85546875" style="26" customWidth="1"/>
    <col min="23" max="23" width="21.5703125" style="26" customWidth="1"/>
    <col min="24" max="24" width="30" style="26" customWidth="1"/>
    <col min="25" max="25" width="34.85546875" style="26" customWidth="1"/>
    <col min="26" max="37" width="25.7109375" style="26" customWidth="1"/>
    <col min="38" max="38" width="28" style="26" customWidth="1"/>
    <col min="39" max="39" width="56" style="26" customWidth="1"/>
    <col min="40" max="40" width="11.42578125" style="26"/>
    <col min="41" max="41" width="166.28515625" style="26" customWidth="1"/>
    <col min="42" max="16384" width="11.42578125" style="26"/>
  </cols>
  <sheetData>
    <row r="1" spans="2:41" ht="45.75">
      <c r="C1" s="975" t="s">
        <v>219</v>
      </c>
      <c r="D1" s="19" t="s">
        <v>137</v>
      </c>
      <c r="E1" s="19"/>
      <c r="F1" s="20"/>
      <c r="G1" s="20"/>
      <c r="H1" s="20"/>
      <c r="I1" s="20"/>
      <c r="J1" s="20"/>
      <c r="K1" s="21"/>
      <c r="L1" s="22"/>
      <c r="M1" s="21"/>
      <c r="N1" s="21"/>
      <c r="O1" s="21"/>
      <c r="P1" s="21"/>
      <c r="Q1" s="21"/>
      <c r="R1" s="21"/>
      <c r="S1" s="21"/>
      <c r="T1" s="21"/>
      <c r="U1" s="23"/>
      <c r="V1" s="23"/>
      <c r="W1" s="24"/>
      <c r="X1" s="24"/>
      <c r="Y1" s="25"/>
      <c r="Z1" s="21"/>
      <c r="AA1" s="23"/>
      <c r="AB1" s="23"/>
      <c r="AC1" s="23"/>
      <c r="AD1" s="23"/>
      <c r="AE1" s="23"/>
      <c r="AF1" s="23"/>
      <c r="AG1" s="23"/>
      <c r="AH1" s="23"/>
      <c r="AI1" s="24"/>
      <c r="AJ1" s="24"/>
      <c r="AK1" s="24"/>
      <c r="AL1" s="25"/>
      <c r="AM1" s="25"/>
    </row>
    <row r="2" spans="2:41" ht="24.75" customHeight="1" thickBot="1">
      <c r="B2" s="934"/>
      <c r="C2" s="976"/>
      <c r="D2" s="939" t="s">
        <v>564</v>
      </c>
      <c r="E2" s="940"/>
      <c r="F2" s="940" t="str">
        <f ca="1">INDIRECT([3]BASE!$A$5)</f>
        <v>Credit, counterparty credit and dilution risks and free delivery [CA, CR]</v>
      </c>
      <c r="G2" s="940"/>
      <c r="H2" s="951"/>
      <c r="I2" s="949"/>
      <c r="J2" s="940"/>
      <c r="K2" s="952"/>
      <c r="L2" s="1340" t="str">
        <f ca="1">INDIRECT([3]AP!$A$4)</f>
        <v>SA exposures classes excluding securitisation positions</v>
      </c>
      <c r="M2" s="952"/>
      <c r="N2" s="949"/>
      <c r="O2" s="952"/>
      <c r="P2" s="952"/>
      <c r="Q2" s="952"/>
      <c r="R2" s="1341" t="str">
        <f ca="1">INDIRECT([3]PO!$A$5)</f>
        <v>Banking book</v>
      </c>
      <c r="S2" s="952"/>
      <c r="T2" s="952"/>
      <c r="U2" s="945"/>
      <c r="V2" s="933"/>
      <c r="W2" s="24"/>
      <c r="X2" s="24"/>
      <c r="Y2" s="25"/>
      <c r="Z2" s="21"/>
      <c r="AA2" s="23"/>
      <c r="AB2" s="23"/>
      <c r="AC2" s="23"/>
      <c r="AD2" s="23"/>
      <c r="AE2" s="23"/>
      <c r="AF2" s="23"/>
      <c r="AG2" s="23"/>
      <c r="AH2" s="23"/>
      <c r="AI2" s="24"/>
      <c r="AJ2" s="24"/>
      <c r="AK2" s="24"/>
      <c r="AL2" s="25"/>
      <c r="AM2" s="25"/>
      <c r="AO2" s="202"/>
    </row>
    <row r="3" spans="2:41" ht="46.5" hidden="1" thickBot="1">
      <c r="D3" s="19"/>
      <c r="E3" s="19"/>
      <c r="F3" s="8"/>
      <c r="G3" s="8"/>
      <c r="I3" s="20"/>
      <c r="J3" s="20"/>
      <c r="K3" s="21"/>
      <c r="L3" s="22"/>
      <c r="M3" s="21"/>
      <c r="N3" s="21"/>
      <c r="O3" s="21"/>
      <c r="P3" s="21"/>
      <c r="Q3" s="21"/>
      <c r="R3" s="21"/>
      <c r="S3" s="21"/>
      <c r="T3" s="21"/>
      <c r="U3" s="23"/>
      <c r="V3" s="23"/>
      <c r="W3" s="24"/>
      <c r="X3" s="24"/>
      <c r="Y3" s="25"/>
      <c r="Z3" s="21"/>
      <c r="AA3" s="23"/>
      <c r="AB3" s="23"/>
      <c r="AC3" s="23"/>
      <c r="AD3" s="23"/>
      <c r="AE3" s="23"/>
      <c r="AF3" s="23"/>
      <c r="AG3" s="23"/>
      <c r="AH3" s="23"/>
      <c r="AI3" s="24"/>
      <c r="AJ3" s="24"/>
      <c r="AK3" s="24"/>
      <c r="AL3" s="25"/>
      <c r="AM3" s="25"/>
      <c r="AO3" s="202"/>
    </row>
    <row r="4" spans="2:41" ht="36" hidden="1" thickBot="1">
      <c r="D4" s="135"/>
      <c r="E4" s="242"/>
      <c r="F4" s="243"/>
      <c r="G4" s="244"/>
      <c r="I4" s="27"/>
      <c r="J4" s="28"/>
      <c r="K4" s="28"/>
      <c r="L4" s="28"/>
      <c r="M4" s="29"/>
      <c r="N4" s="29"/>
      <c r="O4" s="29"/>
      <c r="P4" s="29"/>
      <c r="Q4" s="29"/>
      <c r="R4" s="29"/>
      <c r="S4" s="29"/>
      <c r="T4" s="29"/>
      <c r="U4" s="30"/>
      <c r="V4" s="30"/>
      <c r="W4" s="30"/>
      <c r="X4" s="30"/>
      <c r="Y4" s="25"/>
      <c r="Z4" s="29"/>
      <c r="AA4" s="30"/>
      <c r="AB4" s="30"/>
      <c r="AC4" s="30"/>
      <c r="AD4" s="30"/>
      <c r="AE4" s="30"/>
      <c r="AF4" s="30"/>
      <c r="AG4" s="30"/>
      <c r="AH4" s="30"/>
      <c r="AI4" s="30"/>
      <c r="AJ4" s="30"/>
      <c r="AK4" s="30"/>
      <c r="AL4" s="30"/>
      <c r="AM4" s="30"/>
    </row>
    <row r="5" spans="2:41" ht="36" hidden="1" thickBot="1">
      <c r="C5" s="978"/>
      <c r="D5" s="31"/>
      <c r="E5" s="31"/>
      <c r="F5" s="31"/>
      <c r="G5" s="31"/>
      <c r="H5" s="32"/>
      <c r="I5" s="33"/>
      <c r="J5" s="34"/>
      <c r="K5" s="34"/>
      <c r="L5" s="34"/>
      <c r="M5" s="35"/>
      <c r="N5" s="35"/>
      <c r="O5" s="35"/>
      <c r="P5" s="35"/>
      <c r="Q5" s="35"/>
      <c r="R5" s="35"/>
      <c r="S5" s="35"/>
      <c r="T5" s="29"/>
      <c r="U5" s="30"/>
      <c r="V5" s="30"/>
      <c r="W5" s="30"/>
      <c r="X5" s="30"/>
      <c r="Y5" s="30"/>
      <c r="Z5" s="29"/>
      <c r="AA5" s="30"/>
      <c r="AB5" s="30"/>
      <c r="AC5" s="30"/>
      <c r="AD5" s="30"/>
      <c r="AE5" s="30"/>
      <c r="AF5" s="30"/>
      <c r="AG5" s="30"/>
      <c r="AH5" s="30"/>
      <c r="AI5" s="30"/>
      <c r="AJ5" s="30"/>
      <c r="AK5" s="30"/>
      <c r="AL5" s="36"/>
      <c r="AM5" s="36"/>
    </row>
    <row r="6" spans="2:41" s="967" customFormat="1" ht="92.25" customHeight="1">
      <c r="B6" s="966"/>
      <c r="C6" s="979"/>
      <c r="D6" s="1068" t="str">
        <f ca="1">INDIRECT([3]AT!$A$8)</f>
        <v>Original exposure pre conversion factors</v>
      </c>
      <c r="E6" s="1069"/>
      <c r="F6" s="1082" t="str">
        <f ca="1">INDIRECT([3]AT!$A$9)</f>
        <v>(-) Value adjustments and provisions</v>
      </c>
      <c r="G6" s="1082" t="str">
        <f ca="1">INDIRECT([3]AT!$A$10)</f>
        <v>Exposure net of value adjustments and provisions</v>
      </c>
      <c r="H6" s="1113" t="str">
        <f ca="1">INDIRECT([3]CG!$A$23)</f>
        <v>Credit Risk Mitigation Techniques with substitution effects on the exposure</v>
      </c>
      <c r="I6" s="1114" t="str">
        <f>[3]CG!$F$6</f>
        <v>Guarantees</v>
      </c>
      <c r="J6" s="1114" t="str">
        <f>[3]CG!$F$6</f>
        <v>Guarantees</v>
      </c>
      <c r="K6" s="1114" t="str">
        <f>[3]CG!$F$6</f>
        <v>Guarantees</v>
      </c>
      <c r="L6" s="1114" t="str">
        <f>[3]CG!$F$6</f>
        <v>Guarantees</v>
      </c>
      <c r="M6" s="1115" t="str">
        <f>[3]CG!$F$6</f>
        <v>Guarantees</v>
      </c>
      <c r="N6" s="1080" t="str">
        <f ca="1">INDIRECT([3]AT!$A$16)</f>
        <v>Net exposure after CRM substitution effects pre conversion factors</v>
      </c>
      <c r="O6" s="1109" t="str">
        <f ca="1">CONCATENATE(INDIRECT([3]CG!$A$27),": ",INDIRECT([3]CG!$A$9),". ",INDIRECT([3]CG!$A$11)," ",INDIRECT([3]CG!$A$24))</f>
        <v>Credit Risk Mitigation techniques affecting the amount of the exposure: Funded credit protection. Financial collateral Comprehensive method</v>
      </c>
      <c r="P6" s="1110"/>
      <c r="Q6" s="1110"/>
      <c r="R6" s="1111"/>
      <c r="S6" s="1093" t="str">
        <f ca="1">INDIRECT([3]AT!$A$18)</f>
        <v>Fully adjusted exposure value (E*)</v>
      </c>
      <c r="T6" s="1129" t="str">
        <f ca="1">INDIRECT([3]PI!$A$25)</f>
        <v xml:space="preserve">Breakdown of the fully adjusted exposure of off-balance sheet items by conversion factors </v>
      </c>
      <c r="U6" s="1130"/>
      <c r="V6" s="1130"/>
      <c r="W6" s="1131"/>
      <c r="X6" s="1135" t="str">
        <f ca="1">INDIRECT([3]AT!$A$19)</f>
        <v>Exposure value</v>
      </c>
      <c r="Y6" s="897"/>
      <c r="Z6" s="1127" t="str">
        <f ca="1">INDIRECT([3]PI!$A$2)</f>
        <v>Breakdown of exposures by risk weights</v>
      </c>
      <c r="AA6" s="1128" t="str">
        <f>[3]PI!$F$3</f>
        <v>Total</v>
      </c>
      <c r="AB6" s="1128" t="str">
        <f>[3]PI!$F$3</f>
        <v>Total</v>
      </c>
      <c r="AC6" s="1128" t="str">
        <f>[3]PI!$F$3</f>
        <v>Total</v>
      </c>
      <c r="AD6" s="1128" t="str">
        <f>[3]PI!$F$3</f>
        <v>Total</v>
      </c>
      <c r="AE6" s="1128" t="str">
        <f>[3]PI!$F$3</f>
        <v>Total</v>
      </c>
      <c r="AF6" s="1128" t="str">
        <f>[3]PI!$F$3</f>
        <v>Total</v>
      </c>
      <c r="AG6" s="1128" t="str">
        <f>[3]PI!$F$3</f>
        <v>Total</v>
      </c>
      <c r="AH6" s="1128" t="str">
        <f>[3]PI!$F$3</f>
        <v>Total</v>
      </c>
      <c r="AI6" s="1128" t="str">
        <f>[3]PI!$F$3</f>
        <v>Total</v>
      </c>
      <c r="AJ6" s="1128" t="str">
        <f>[3]PI!$F$3</f>
        <v>Total</v>
      </c>
      <c r="AK6" s="1128" t="str">
        <f>[3]PI!$F$3</f>
        <v>Total</v>
      </c>
      <c r="AL6" s="1124" t="str">
        <f ca="1">INDIRECT([3]AT!$A$23)</f>
        <v>Risk weighted exposure amount</v>
      </c>
      <c r="AM6" s="1077" t="str">
        <f ca="1">INDIRECT([3]AT!$A$26)</f>
        <v>Capital requirements</v>
      </c>
    </row>
    <row r="7" spans="2:41" s="967" customFormat="1" ht="56.25" customHeight="1">
      <c r="B7" s="968"/>
      <c r="C7" s="980"/>
      <c r="D7" s="969"/>
      <c r="E7" s="1106" t="s">
        <v>146</v>
      </c>
      <c r="F7" s="1083"/>
      <c r="G7" s="1083"/>
      <c r="H7" s="1070" t="str">
        <f ca="1">CONCATENATE(INDIRECT([3]CG!$A$4),". ",INDIRECT([3]AT!$A$31))</f>
        <v>Unfunded credit protection. Adjusted value [Ga]</v>
      </c>
      <c r="I7" s="1112" t="str">
        <f>[3]CG!$F$6</f>
        <v>Guarantees</v>
      </c>
      <c r="J7" s="1070" t="str">
        <f ca="1">INDIRECT([3]CG!$A$9)</f>
        <v>Funded credit protection</v>
      </c>
      <c r="K7" s="1071" t="str">
        <f>[3]CG!$F$11</f>
        <v>Credit Risk Mitigation, Funded credit protection, Financial collateral</v>
      </c>
      <c r="L7" s="1070" t="str">
        <f ca="1">INDIRECT([3]AT!$A$12)</f>
        <v>Substitution of the exposure due to CRM</v>
      </c>
      <c r="M7" s="1071" t="str">
        <f>[3]AT!$F$13</f>
        <v>Inflows</v>
      </c>
      <c r="N7" s="1081" t="str">
        <f>CONCATENATE([3]AT!$F$16," = ", [3]AT!$F$10, " - ", [3]AT!$F$14, " + ", [3]AT!$F$13)</f>
        <v>Net exposure after CRM substitution effects pre conversion factors = Exposure net of value adjustments and provisions - Outflows + Inflows</v>
      </c>
      <c r="O7" s="1088" t="s">
        <v>150</v>
      </c>
      <c r="P7" s="1099" t="str">
        <f ca="1">INDIRECT([3]CG!$A$12) &amp; ": " &amp; INDIRECT([3]AT!$A$32)</f>
        <v>Financial collateral: Adjusted value [Cvam]</v>
      </c>
      <c r="Q7" s="1102" t="str">
        <f ca="1">INDIRECT([3]AT!$A$34) &amp; " " &amp; INDIRECT([3]TR!$A$4) &amp; " " &amp; INDIRECT([3]CG!$A$12)</f>
        <v>Market value of Financial collateral</v>
      </c>
      <c r="R7" s="970"/>
      <c r="S7" s="1094"/>
      <c r="T7" s="1132"/>
      <c r="U7" s="1133"/>
      <c r="V7" s="1133"/>
      <c r="W7" s="1134"/>
      <c r="X7" s="1136" t="str">
        <f>[3]AT!$F$19</f>
        <v>Exposure value</v>
      </c>
      <c r="Y7" s="1090" t="str">
        <f ca="1">INDIRECT([3]MC!$A$156)</f>
        <v>of which: arising from counterparty credit risk</v>
      </c>
      <c r="Z7" s="1075" t="str">
        <f ca="1">INDIRECT([3]PI!$A$3)</f>
        <v>0%</v>
      </c>
      <c r="AA7" s="1075" t="str">
        <f ca="1">INDIRECT([3]PI!$A$4)</f>
        <v>10%</v>
      </c>
      <c r="AB7" s="1075" t="str">
        <f ca="1">INDIRECT([3]PI!$A$5)</f>
        <v>20%</v>
      </c>
      <c r="AC7" s="1075" t="str">
        <f ca="1">INDIRECT([3]PI!$A$6)</f>
        <v>35%</v>
      </c>
      <c r="AD7" s="1075" t="str">
        <f ca="1">INDIRECT([3]PI!$A$7)</f>
        <v>50%</v>
      </c>
      <c r="AE7" s="1075" t="str">
        <f ca="1">INDIRECT([3]PI!$A$8)</f>
        <v>70%</v>
      </c>
      <c r="AF7" s="1075" t="str">
        <f ca="1">INDIRECT([3]PI!$A$9)</f>
        <v>75%</v>
      </c>
      <c r="AG7" s="1119" t="str">
        <f ca="1">INDIRECT([3]PI!$A$10)</f>
        <v>100%</v>
      </c>
      <c r="AH7" s="1120"/>
      <c r="AI7" s="1075" t="str">
        <f ca="1">INDIRECT([3]PI!$A$11)</f>
        <v>150%</v>
      </c>
      <c r="AJ7" s="1075" t="str">
        <f ca="1">INDIRECT([3]PI!$A$12)</f>
        <v>200%</v>
      </c>
      <c r="AK7" s="1116" t="str">
        <f ca="1">INDIRECT([3]PI!$A$13)</f>
        <v>Other risk weights</v>
      </c>
      <c r="AL7" s="1125" t="str">
        <f>[3]AT!$F$23</f>
        <v>Risk weighted exposure amount</v>
      </c>
      <c r="AM7" s="1078" t="str">
        <f>[3]AT!$F$26</f>
        <v>Capital requirements</v>
      </c>
    </row>
    <row r="8" spans="2:41" s="967" customFormat="1" ht="30" customHeight="1">
      <c r="B8" s="968"/>
      <c r="C8" s="980"/>
      <c r="D8" s="969"/>
      <c r="E8" s="1107"/>
      <c r="F8" s="1083"/>
      <c r="G8" s="1083"/>
      <c r="H8" s="1086" t="str">
        <f ca="1">INDIRECT([3]CG!$A$6)</f>
        <v>Guarantees</v>
      </c>
      <c r="I8" s="1086" t="str">
        <f ca="1">INDIRECT([3]CG!$A$7)</f>
        <v>Credit derivatives</v>
      </c>
      <c r="J8" s="1097" t="str">
        <f ca="1">INDIRECT([3]CG!$A$11) &amp; ": Simple method"</f>
        <v>Financial collateral: Simple method</v>
      </c>
      <c r="K8" s="1098" t="str">
        <f ca="1">INDIRECT([3]CG!$A$13)</f>
        <v>Other funded credit protection</v>
      </c>
      <c r="L8" s="1098" t="str">
        <f ca="1">INDIRECT([3]AT!$A$14)</f>
        <v>(-) Total Outflows</v>
      </c>
      <c r="M8" s="1098" t="str">
        <f ca="1">INDIRECT([3]AT!$A$13) &amp; " (+)"</f>
        <v>Total Inflows (+)</v>
      </c>
      <c r="N8" s="1081" t="str">
        <f>CONCATENATE([3]AT!$F$16," = ", [3]AT!$F$10, " - ", [3]AT!$F$14, " + ", [3]AT!$F$13)</f>
        <v>Net exposure after CRM substitution effects pre conversion factors = Exposure net of value adjustments and provisions - Outflows + Inflows</v>
      </c>
      <c r="O8" s="1105"/>
      <c r="P8" s="1100" t="str">
        <f>[3]AT!$F$32</f>
        <v>Adjusted value [Cvam]</v>
      </c>
      <c r="Q8" s="1103" t="str">
        <f>[3]AT!$F$34</f>
        <v>Market value</v>
      </c>
      <c r="R8" s="1088" t="s">
        <v>152</v>
      </c>
      <c r="S8" s="1094"/>
      <c r="T8" s="971"/>
      <c r="U8" s="971"/>
      <c r="V8" s="971"/>
      <c r="W8" s="971"/>
      <c r="X8" s="1136" t="str">
        <f>[3]AT!$F$19</f>
        <v>Exposure value</v>
      </c>
      <c r="Y8" s="1091" t="str">
        <f>[3]MC!$F$156</f>
        <v>Exposures: Transactions subject to (arising from) counterparty credit risk</v>
      </c>
      <c r="Z8" s="1076" t="str">
        <f>[3]PI!$F$3</f>
        <v>Total</v>
      </c>
      <c r="AA8" s="1076" t="str">
        <f>[3]PI!$F$4</f>
        <v>Ponderación 10%</v>
      </c>
      <c r="AB8" s="1076" t="str">
        <f>[3]PI!$F$5</f>
        <v>Ponderación 20%</v>
      </c>
      <c r="AC8" s="1076" t="str">
        <f>[3]PI!$F$6</f>
        <v>Ponderación 35%</v>
      </c>
      <c r="AD8" s="1076" t="str">
        <f>[3]PI!$F$7</f>
        <v>Ponderación 50%</v>
      </c>
      <c r="AE8" s="1076" t="str">
        <f>[3]PI!$F$8</f>
        <v>Ponderación 70%</v>
      </c>
      <c r="AF8" s="1076" t="str">
        <f>[3]PI!$F$9</f>
        <v>Ponderación 75%</v>
      </c>
      <c r="AG8" s="1052"/>
      <c r="AH8" s="1053"/>
      <c r="AI8" s="1076" t="str">
        <f>[3]PI!$F$11</f>
        <v>Ponderación 150%</v>
      </c>
      <c r="AJ8" s="1076" t="str">
        <f>[3]PI!$F$12</f>
        <v>Ponderación 200%</v>
      </c>
      <c r="AK8" s="1117" t="str">
        <f>[3]PI!$F$13</f>
        <v>Otras ponderaciones</v>
      </c>
      <c r="AL8" s="1125" t="str">
        <f>[3]AT!$F$23</f>
        <v>Risk weighted exposure amount</v>
      </c>
      <c r="AM8" s="1078" t="str">
        <f>[3]AT!$F$26</f>
        <v>Capital requirements</v>
      </c>
    </row>
    <row r="9" spans="2:41" s="967" customFormat="1" ht="120.75" customHeight="1">
      <c r="B9" s="968"/>
      <c r="C9" s="980"/>
      <c r="D9" s="972"/>
      <c r="E9" s="1108"/>
      <c r="F9" s="1084"/>
      <c r="G9" s="1084"/>
      <c r="H9" s="1087" t="str">
        <f>[3]CG!$F$6</f>
        <v>Guarantees</v>
      </c>
      <c r="I9" s="1087" t="str">
        <f>[3]CG!$F$7</f>
        <v>Credit derivatives</v>
      </c>
      <c r="J9" s="1081" t="str">
        <f>[3]CG!$F$11</f>
        <v>Credit Risk Mitigation, Funded credit protection, Financial collateral</v>
      </c>
      <c r="K9" s="1083" t="str">
        <f>[3]CG!$F$13</f>
        <v>Other funded credit protection</v>
      </c>
      <c r="L9" s="1084" t="str">
        <f>[3]AT!$F$14</f>
        <v>Outflows</v>
      </c>
      <c r="M9" s="1084" t="str">
        <f>[3]AT!$F$13</f>
        <v>Inflows</v>
      </c>
      <c r="N9" s="1081" t="str">
        <f>CONCATENATE([3]AT!$F$16," = ", [3]AT!$F$10, " - ", [3]AT!$F$14, " + ", [3]AT!$F$13)</f>
        <v>Net exposure after CRM substitution effects pre conversion factors = Exposure net of value adjustments and provisions - Outflows + Inflows</v>
      </c>
      <c r="O9" s="1089"/>
      <c r="P9" s="1101" t="str">
        <f>[3]AT!$F$32</f>
        <v>Adjusted value [Cvam]</v>
      </c>
      <c r="Q9" s="1104" t="str">
        <f>[3]AT!$F$34</f>
        <v>Market value</v>
      </c>
      <c r="R9" s="1089"/>
      <c r="S9" s="1095"/>
      <c r="T9" s="1051" t="str">
        <f ca="1">INDIRECT([3]PI!$A$26)</f>
        <v>0%</v>
      </c>
      <c r="U9" s="1051" t="str">
        <f ca="1">INDIRECT([3]PI!$A$27)</f>
        <v xml:space="preserve">20% </v>
      </c>
      <c r="V9" s="1051" t="str">
        <f ca="1">INDIRECT([3]PI!$A$28)</f>
        <v>50%</v>
      </c>
      <c r="W9" s="1051" t="str">
        <f ca="1">INDIRECT([3]PI!$A$29)</f>
        <v>100%</v>
      </c>
      <c r="X9" s="1136" t="str">
        <f>[3]AT!$F$19</f>
        <v>Exposure value</v>
      </c>
      <c r="Y9" s="1092" t="str">
        <f>[3]MC!$F$156</f>
        <v>Exposures: Transactions subject to (arising from) counterparty credit risk</v>
      </c>
      <c r="Z9" s="1076" t="str">
        <f>[3]PI!$F$3</f>
        <v>Total</v>
      </c>
      <c r="AA9" s="1076" t="str">
        <f>[3]PI!$F$4</f>
        <v>Ponderación 10%</v>
      </c>
      <c r="AB9" s="1076" t="str">
        <f>[3]PI!$F$5</f>
        <v>Ponderación 20%</v>
      </c>
      <c r="AC9" s="1076" t="str">
        <f>[3]PI!$F$6</f>
        <v>Ponderación 35%</v>
      </c>
      <c r="AD9" s="1076" t="str">
        <f>[3]PI!$F$7</f>
        <v>Ponderación 50%</v>
      </c>
      <c r="AE9" s="1085" t="str">
        <f>[3]PI!$F$8</f>
        <v>Ponderación 70%</v>
      </c>
      <c r="AF9" s="1076" t="str">
        <f>[3]PI!$F$9</f>
        <v>Ponderación 75%</v>
      </c>
      <c r="AG9" s="1054"/>
      <c r="AH9" s="1055" t="str">
        <f ca="1">INDIRECT([3]TR!$A$2) &amp; " " &amp; INDIRECT([3]EC!$A$46)</f>
        <v>of which Without credit assessment by a nominate ECAI</v>
      </c>
      <c r="AI9" s="1076" t="str">
        <f>[3]PI!$F$11</f>
        <v>Ponderación 150%</v>
      </c>
      <c r="AJ9" s="1076" t="str">
        <f>[3]PI!$F$12</f>
        <v>Ponderación 200%</v>
      </c>
      <c r="AK9" s="1118" t="str">
        <f>[3]PI!$F$13</f>
        <v>Otras ponderaciones</v>
      </c>
      <c r="AL9" s="1126" t="str">
        <f>[3]AT!$F$23</f>
        <v>Risk weighted exposure amount</v>
      </c>
      <c r="AM9" s="1079" t="str">
        <f>[3]AT!$F$26</f>
        <v>Capital requirements</v>
      </c>
    </row>
    <row r="10" spans="2:41" ht="95.25" customHeight="1">
      <c r="B10" s="209"/>
      <c r="C10" s="981"/>
      <c r="D10" s="911" t="s">
        <v>171</v>
      </c>
      <c r="E10" s="912">
        <v>2</v>
      </c>
      <c r="F10" s="913" t="s">
        <v>172</v>
      </c>
      <c r="G10" s="914" t="s">
        <v>553</v>
      </c>
      <c r="H10" s="913" t="s">
        <v>173</v>
      </c>
      <c r="I10" s="913" t="s">
        <v>174</v>
      </c>
      <c r="J10" s="913" t="s">
        <v>175</v>
      </c>
      <c r="K10" s="913" t="s">
        <v>176</v>
      </c>
      <c r="L10" s="913" t="s">
        <v>177</v>
      </c>
      <c r="M10" s="913" t="s">
        <v>178</v>
      </c>
      <c r="N10" s="913" t="s">
        <v>554</v>
      </c>
      <c r="O10" s="915" t="s">
        <v>217</v>
      </c>
      <c r="P10" s="916" t="s">
        <v>179</v>
      </c>
      <c r="Q10" s="917" t="s">
        <v>180</v>
      </c>
      <c r="R10" s="918" t="s">
        <v>218</v>
      </c>
      <c r="S10" s="919" t="s">
        <v>181</v>
      </c>
      <c r="T10" s="920" t="s">
        <v>199</v>
      </c>
      <c r="U10" s="919" t="s">
        <v>182</v>
      </c>
      <c r="V10" s="920" t="s">
        <v>183</v>
      </c>
      <c r="W10" s="919" t="s">
        <v>184</v>
      </c>
      <c r="X10" s="919" t="s">
        <v>555</v>
      </c>
      <c r="Y10" s="921" t="s">
        <v>200</v>
      </c>
      <c r="Z10" s="921" t="s">
        <v>201</v>
      </c>
      <c r="AA10" s="921" t="s">
        <v>186</v>
      </c>
      <c r="AB10" s="921" t="s">
        <v>187</v>
      </c>
      <c r="AC10" s="921" t="s">
        <v>188</v>
      </c>
      <c r="AD10" s="921" t="s">
        <v>189</v>
      </c>
      <c r="AE10" s="921" t="s">
        <v>190</v>
      </c>
      <c r="AF10" s="921" t="s">
        <v>191</v>
      </c>
      <c r="AG10" s="921" t="s">
        <v>192</v>
      </c>
      <c r="AH10" s="921" t="s">
        <v>212</v>
      </c>
      <c r="AI10" s="921" t="s">
        <v>193</v>
      </c>
      <c r="AJ10" s="921" t="s">
        <v>194</v>
      </c>
      <c r="AK10" s="922" t="s">
        <v>195</v>
      </c>
      <c r="AL10" s="919" t="s">
        <v>196</v>
      </c>
      <c r="AM10" s="923" t="s">
        <v>202</v>
      </c>
    </row>
    <row r="11" spans="2:41" ht="120.75" customHeight="1">
      <c r="B11" s="928" t="s">
        <v>575</v>
      </c>
      <c r="C11" s="982" t="str">
        <f ca="1">INDIRECT([3]MC!$A$143)</f>
        <v>Total exposures</v>
      </c>
      <c r="D11" s="38"/>
      <c r="E11" s="38"/>
      <c r="F11" s="39"/>
      <c r="G11" s="896"/>
      <c r="H11" s="40"/>
      <c r="I11" s="41"/>
      <c r="J11" s="41"/>
      <c r="K11" s="41"/>
      <c r="L11" s="41"/>
      <c r="M11" s="42"/>
      <c r="N11" s="43"/>
      <c r="O11" s="150"/>
      <c r="P11" s="41"/>
      <c r="Q11" s="41"/>
      <c r="R11" s="151"/>
      <c r="S11" s="38"/>
      <c r="T11" s="44"/>
      <c r="U11" s="44"/>
      <c r="V11" s="44"/>
      <c r="W11" s="38"/>
      <c r="X11" s="37"/>
      <c r="Y11" s="204"/>
      <c r="Z11" s="204"/>
      <c r="AA11" s="204"/>
      <c r="AB11" s="204"/>
      <c r="AC11" s="204"/>
      <c r="AD11" s="204"/>
      <c r="AE11" s="204"/>
      <c r="AF11" s="204"/>
      <c r="AG11" s="204"/>
      <c r="AH11" s="204"/>
      <c r="AI11" s="204"/>
      <c r="AJ11" s="205"/>
      <c r="AK11" s="205"/>
      <c r="AL11" s="45"/>
      <c r="AM11" s="965" t="s">
        <v>227</v>
      </c>
    </row>
    <row r="12" spans="2:41" ht="72" customHeight="1">
      <c r="B12" s="929"/>
      <c r="C12" s="1072" t="str">
        <f ca="1">INDIRECT([3]MC!$A$141)</f>
        <v>Breakdown of total exposures by exposure type</v>
      </c>
      <c r="D12" s="1072" t="str">
        <f>[3]MC!$F$142</f>
        <v>Total exposures</v>
      </c>
      <c r="E12" s="1072" t="str">
        <f>[3]MC!$F$142</f>
        <v>Total exposures</v>
      </c>
      <c r="F12" s="1072" t="str">
        <f>[3]MC!$F$142</f>
        <v>Total exposures</v>
      </c>
      <c r="G12" s="1072" t="str">
        <f>[3]MC!$F$142</f>
        <v>Total exposures</v>
      </c>
      <c r="H12" s="1072" t="str">
        <f>[3]MC!$F$142</f>
        <v>Total exposures</v>
      </c>
      <c r="I12" s="1072" t="str">
        <f>[3]MC!$F$142</f>
        <v>Total exposures</v>
      </c>
      <c r="J12" s="1072" t="str">
        <f>[3]MC!$F$142</f>
        <v>Total exposures</v>
      </c>
      <c r="K12" s="1072" t="str">
        <f>[3]MC!$F$142</f>
        <v>Total exposures</v>
      </c>
      <c r="L12" s="1072" t="str">
        <f>[3]MC!$F$142</f>
        <v>Total exposures</v>
      </c>
      <c r="M12" s="1072" t="str">
        <f>[3]MC!$F$142</f>
        <v>Total exposures</v>
      </c>
      <c r="N12" s="1072" t="str">
        <f>[3]MC!$F$142</f>
        <v>Total exposures</v>
      </c>
      <c r="O12" s="1072" t="str">
        <f>[3]MC!$F$142</f>
        <v>Total exposures</v>
      </c>
      <c r="P12" s="1072" t="str">
        <f>[3]MC!$F$142</f>
        <v>Total exposures</v>
      </c>
      <c r="Q12" s="1072" t="str">
        <f>[3]MC!$F$142</f>
        <v>Total exposures</v>
      </c>
      <c r="R12" s="1072" t="str">
        <f>[3]MC!$F$142</f>
        <v>Total exposures</v>
      </c>
      <c r="S12" s="1072" t="str">
        <f>[3]MC!$F$142</f>
        <v>Total exposures</v>
      </c>
      <c r="T12" s="1072" t="str">
        <f>[3]MC!$F$142</f>
        <v>Total exposures</v>
      </c>
      <c r="U12" s="1072" t="str">
        <f>[3]MC!$F$142</f>
        <v>Total exposures</v>
      </c>
      <c r="V12" s="1072" t="str">
        <f>[3]MC!$F$142</f>
        <v>Total exposures</v>
      </c>
      <c r="W12" s="1072" t="str">
        <f>[3]MC!$F$142</f>
        <v>Total exposures</v>
      </c>
      <c r="X12" s="1072" t="str">
        <f>[3]MC!$F$142</f>
        <v>Total exposures</v>
      </c>
      <c r="Y12" s="1072" t="str">
        <f>[3]MC!$F$142</f>
        <v>Total exposures</v>
      </c>
      <c r="Z12" s="1072" t="str">
        <f>[3]MC!$F$142</f>
        <v>Total exposures</v>
      </c>
      <c r="AA12" s="1072" t="str">
        <f>[3]MC!$F$142</f>
        <v>Total exposures</v>
      </c>
      <c r="AB12" s="1072" t="str">
        <f>[3]MC!$F$142</f>
        <v>Total exposures</v>
      </c>
      <c r="AC12" s="1072" t="str">
        <f>[3]MC!$F$142</f>
        <v>Total exposures</v>
      </c>
      <c r="AD12" s="1072" t="str">
        <f>[3]MC!$F$142</f>
        <v>Total exposures</v>
      </c>
      <c r="AE12" s="1072" t="str">
        <f>[3]MC!$F$142</f>
        <v>Total exposures</v>
      </c>
      <c r="AF12" s="1072" t="str">
        <f>[3]MC!$F$142</f>
        <v>Total exposures</v>
      </c>
      <c r="AG12" s="1073" t="str">
        <f>[3]MC!$F$142</f>
        <v>Total exposures</v>
      </c>
      <c r="AH12" s="1073" t="str">
        <f>[3]MC!$F$142</f>
        <v>Total exposures</v>
      </c>
      <c r="AI12" s="1073" t="str">
        <f>[3]MC!$F$142</f>
        <v>Total exposures</v>
      </c>
      <c r="AJ12" s="1073" t="str">
        <f>[3]MC!$F$142</f>
        <v>Total exposures</v>
      </c>
      <c r="AK12" s="1073" t="str">
        <f>[3]MC!$F$142</f>
        <v>Total exposures</v>
      </c>
      <c r="AL12" s="1073" t="str">
        <f>[3]MC!$F$142</f>
        <v>Total exposures</v>
      </c>
      <c r="AM12" s="1074" t="str">
        <f>[3]MC!$F$142</f>
        <v>Total exposures</v>
      </c>
    </row>
    <row r="13" spans="2:41" ht="111.75" customHeight="1">
      <c r="B13" s="928" t="s">
        <v>576</v>
      </c>
      <c r="C13" s="983" t="str">
        <f ca="1">INDIRECT([3]MC!$A$144)</f>
        <v>On-balance sheet  items</v>
      </c>
      <c r="D13" s="38"/>
      <c r="E13" s="161"/>
      <c r="F13" s="39"/>
      <c r="G13" s="162"/>
      <c r="H13" s="163"/>
      <c r="I13" s="163"/>
      <c r="J13" s="163"/>
      <c r="K13" s="163"/>
      <c r="L13" s="163"/>
      <c r="M13" s="164"/>
      <c r="N13" s="165"/>
      <c r="O13" s="166"/>
      <c r="P13" s="163"/>
      <c r="Q13" s="165"/>
      <c r="R13" s="166"/>
      <c r="S13" s="38"/>
      <c r="T13" s="161"/>
      <c r="U13" s="161"/>
      <c r="V13" s="161"/>
      <c r="W13" s="161"/>
      <c r="X13" s="38"/>
      <c r="Y13" s="206"/>
      <c r="Z13" s="206"/>
      <c r="AA13" s="206"/>
      <c r="AB13" s="206"/>
      <c r="AC13" s="206"/>
      <c r="AD13" s="206"/>
      <c r="AE13" s="206"/>
      <c r="AF13" s="206"/>
      <c r="AG13" s="206"/>
      <c r="AH13" s="206"/>
      <c r="AI13" s="206"/>
      <c r="AJ13" s="206"/>
      <c r="AK13" s="206"/>
      <c r="AL13" s="167"/>
      <c r="AM13" s="168"/>
    </row>
    <row r="14" spans="2:41" ht="135.75" customHeight="1">
      <c r="B14" s="928" t="s">
        <v>577</v>
      </c>
      <c r="C14" s="984" t="str">
        <f ca="1">INDIRECT([3]MC!$A$151)</f>
        <v>Off-balance sheet items</v>
      </c>
      <c r="D14" s="169"/>
      <c r="E14" s="48"/>
      <c r="F14" s="170"/>
      <c r="G14" s="171"/>
      <c r="H14" s="172"/>
      <c r="I14" s="172"/>
      <c r="J14" s="172"/>
      <c r="K14" s="172"/>
      <c r="L14" s="172"/>
      <c r="M14" s="173"/>
      <c r="N14" s="46"/>
      <c r="O14" s="60"/>
      <c r="P14" s="172"/>
      <c r="Q14" s="46"/>
      <c r="R14" s="60"/>
      <c r="S14" s="169"/>
      <c r="T14" s="174"/>
      <c r="U14" s="174"/>
      <c r="V14" s="169"/>
      <c r="W14" s="174"/>
      <c r="X14" s="175"/>
      <c r="Y14" s="207"/>
      <c r="Z14" s="208"/>
      <c r="AA14" s="175"/>
      <c r="AB14" s="175"/>
      <c r="AC14" s="175"/>
      <c r="AD14" s="175"/>
      <c r="AE14" s="175"/>
      <c r="AF14" s="175"/>
      <c r="AG14" s="175"/>
      <c r="AH14" s="175"/>
      <c r="AI14" s="175"/>
      <c r="AJ14" s="175"/>
      <c r="AK14" s="175"/>
      <c r="AL14" s="176"/>
      <c r="AM14" s="177"/>
    </row>
    <row r="15" spans="2:41" ht="135.75" customHeight="1">
      <c r="B15" s="928"/>
      <c r="C15" s="985" t="str">
        <f ca="1">INDIRECT([3]MC!$A$157)</f>
        <v>Exposures / Transactions subject to counterparty credit risk</v>
      </c>
      <c r="D15" s="196"/>
      <c r="E15" s="48"/>
      <c r="F15" s="197"/>
      <c r="G15" s="198"/>
      <c r="H15" s="48"/>
      <c r="I15" s="48"/>
      <c r="J15" s="48"/>
      <c r="K15" s="48"/>
      <c r="L15" s="48"/>
      <c r="M15" s="199"/>
      <c r="N15" s="48"/>
      <c r="O15" s="48"/>
      <c r="P15" s="48"/>
      <c r="Q15" s="48"/>
      <c r="R15" s="48"/>
      <c r="S15" s="195"/>
      <c r="T15" s="196"/>
      <c r="U15" s="196"/>
      <c r="V15" s="195"/>
      <c r="W15" s="196"/>
      <c r="X15" s="195"/>
      <c r="Y15" s="200"/>
      <c r="Z15" s="258"/>
      <c r="AA15" s="195"/>
      <c r="AB15" s="195"/>
      <c r="AC15" s="195"/>
      <c r="AD15" s="195"/>
      <c r="AE15" s="195"/>
      <c r="AF15" s="195"/>
      <c r="AG15" s="195"/>
      <c r="AH15" s="195"/>
      <c r="AI15" s="195"/>
      <c r="AJ15" s="195"/>
      <c r="AK15" s="195"/>
      <c r="AL15" s="200"/>
      <c r="AM15" s="201"/>
    </row>
    <row r="16" spans="2:41" s="121" customFormat="1" ht="163.5" customHeight="1">
      <c r="B16" s="928" t="s">
        <v>578</v>
      </c>
      <c r="C16" s="986" t="str">
        <f ca="1">INDIRECT([3]MC!$A$158)</f>
        <v>Securities financing transactions</v>
      </c>
      <c r="D16" s="178"/>
      <c r="E16" s="47"/>
      <c r="F16" s="179"/>
      <c r="G16" s="180"/>
      <c r="H16" s="46"/>
      <c r="I16" s="46"/>
      <c r="J16" s="46"/>
      <c r="K16" s="46"/>
      <c r="L16" s="46"/>
      <c r="M16" s="77"/>
      <c r="N16" s="181"/>
      <c r="O16" s="60"/>
      <c r="P16" s="46"/>
      <c r="Q16" s="46"/>
      <c r="R16" s="60"/>
      <c r="S16" s="175"/>
      <c r="T16" s="48"/>
      <c r="U16" s="48"/>
      <c r="V16" s="48"/>
      <c r="W16" s="48"/>
      <c r="X16" s="175"/>
      <c r="Y16" s="175"/>
      <c r="Z16" s="175"/>
      <c r="AA16" s="175"/>
      <c r="AB16" s="175"/>
      <c r="AC16" s="175"/>
      <c r="AD16" s="175"/>
      <c r="AE16" s="175"/>
      <c r="AF16" s="175"/>
      <c r="AG16" s="175"/>
      <c r="AH16" s="175"/>
      <c r="AI16" s="175"/>
      <c r="AJ16" s="175"/>
      <c r="AK16" s="175"/>
      <c r="AL16" s="175"/>
      <c r="AM16" s="177"/>
    </row>
    <row r="17" spans="2:39" s="121" customFormat="1" ht="163.5" customHeight="1">
      <c r="B17" s="928" t="s">
        <v>579</v>
      </c>
      <c r="C17" s="986" t="str">
        <f ca="1">INDIRECT([3]MC!$A$159)</f>
        <v>Derivates and long settlement transactions</v>
      </c>
      <c r="D17" s="178"/>
      <c r="E17" s="47"/>
      <c r="F17" s="179"/>
      <c r="G17" s="180"/>
      <c r="H17" s="46"/>
      <c r="I17" s="46"/>
      <c r="J17" s="46"/>
      <c r="K17" s="46"/>
      <c r="L17" s="46"/>
      <c r="M17" s="77"/>
      <c r="N17" s="181"/>
      <c r="O17" s="60"/>
      <c r="P17" s="46"/>
      <c r="Q17" s="46"/>
      <c r="R17" s="60"/>
      <c r="S17" s="175"/>
      <c r="T17" s="48"/>
      <c r="U17" s="48"/>
      <c r="V17" s="48"/>
      <c r="W17" s="48"/>
      <c r="X17" s="175"/>
      <c r="Y17" s="175"/>
      <c r="Z17" s="175"/>
      <c r="AA17" s="175"/>
      <c r="AB17" s="175"/>
      <c r="AC17" s="175"/>
      <c r="AD17" s="175"/>
      <c r="AE17" s="175"/>
      <c r="AF17" s="175"/>
      <c r="AG17" s="175"/>
      <c r="AH17" s="175"/>
      <c r="AI17" s="175"/>
      <c r="AJ17" s="175"/>
      <c r="AK17" s="175"/>
      <c r="AL17" s="175"/>
      <c r="AM17" s="177"/>
    </row>
    <row r="18" spans="2:39" s="121" customFormat="1" ht="146.25" customHeight="1">
      <c r="B18" s="928" t="s">
        <v>580</v>
      </c>
      <c r="C18" s="987" t="str">
        <f ca="1">INDIRECT([3]MC!$A$163)</f>
        <v>From contractual cross product netting</v>
      </c>
      <c r="D18" s="182"/>
      <c r="E18" s="183"/>
      <c r="F18" s="184"/>
      <c r="G18" s="185"/>
      <c r="H18" s="186"/>
      <c r="I18" s="186"/>
      <c r="J18" s="186"/>
      <c r="K18" s="186"/>
      <c r="L18" s="186"/>
      <c r="M18" s="187"/>
      <c r="N18" s="188"/>
      <c r="O18" s="189"/>
      <c r="P18" s="186"/>
      <c r="Q18" s="186"/>
      <c r="R18" s="189"/>
      <c r="S18" s="190"/>
      <c r="T18" s="191"/>
      <c r="U18" s="191"/>
      <c r="V18" s="191"/>
      <c r="W18" s="191"/>
      <c r="X18" s="190"/>
      <c r="Y18" s="190"/>
      <c r="Z18" s="190"/>
      <c r="AA18" s="190"/>
      <c r="AB18" s="190"/>
      <c r="AC18" s="190"/>
      <c r="AD18" s="190"/>
      <c r="AE18" s="190"/>
      <c r="AF18" s="190"/>
      <c r="AG18" s="190"/>
      <c r="AH18" s="190"/>
      <c r="AI18" s="190"/>
      <c r="AJ18" s="190"/>
      <c r="AK18" s="190"/>
      <c r="AL18" s="190"/>
      <c r="AM18" s="192"/>
    </row>
    <row r="19" spans="2:39" ht="75" customHeight="1">
      <c r="B19" s="929"/>
      <c r="C19" s="1121" t="str">
        <f ca="1">INDIRECT([3]PI!$A$2)</f>
        <v>Breakdown of exposures by risk weights</v>
      </c>
      <c r="D19" s="1122" t="str">
        <f>[3]PI!$F$3</f>
        <v>Total</v>
      </c>
      <c r="E19" s="1122" t="str">
        <f>[3]PI!$F$3</f>
        <v>Total</v>
      </c>
      <c r="F19" s="1122" t="str">
        <f>[3]PI!$F$3</f>
        <v>Total</v>
      </c>
      <c r="G19" s="1122" t="str">
        <f>[3]PI!$F$3</f>
        <v>Total</v>
      </c>
      <c r="H19" s="1122" t="str">
        <f>[3]PI!$F$3</f>
        <v>Total</v>
      </c>
      <c r="I19" s="1122" t="str">
        <f>[3]PI!$F$3</f>
        <v>Total</v>
      </c>
      <c r="J19" s="1122" t="str">
        <f>[3]PI!$F$3</f>
        <v>Total</v>
      </c>
      <c r="K19" s="1122" t="str">
        <f>[3]PI!$F$3</f>
        <v>Total</v>
      </c>
      <c r="L19" s="1122" t="str">
        <f>[3]PI!$F$3</f>
        <v>Total</v>
      </c>
      <c r="M19" s="1122" t="str">
        <f>[3]PI!$F$3</f>
        <v>Total</v>
      </c>
      <c r="N19" s="1122" t="str">
        <f>[3]PI!$F$3</f>
        <v>Total</v>
      </c>
      <c r="O19" s="1122" t="str">
        <f>[3]PI!$F$3</f>
        <v>Total</v>
      </c>
      <c r="P19" s="1122" t="str">
        <f>[3]PI!$F$3</f>
        <v>Total</v>
      </c>
      <c r="Q19" s="1122" t="str">
        <f>[3]PI!$F$3</f>
        <v>Total</v>
      </c>
      <c r="R19" s="1122" t="str">
        <f>[3]PI!$F$3</f>
        <v>Total</v>
      </c>
      <c r="S19" s="1122" t="str">
        <f>[3]PI!$F$3</f>
        <v>Total</v>
      </c>
      <c r="T19" s="1122" t="str">
        <f>[3]PI!$F$3</f>
        <v>Total</v>
      </c>
      <c r="U19" s="1122" t="str">
        <f>[3]PI!$F$3</f>
        <v>Total</v>
      </c>
      <c r="V19" s="1122" t="str">
        <f>[3]PI!$F$3</f>
        <v>Total</v>
      </c>
      <c r="W19" s="1122" t="str">
        <f>[3]PI!$F$3</f>
        <v>Total</v>
      </c>
      <c r="X19" s="1122" t="str">
        <f>[3]PI!$F$3</f>
        <v>Total</v>
      </c>
      <c r="Y19" s="1122" t="str">
        <f>[3]PI!$F$3</f>
        <v>Total</v>
      </c>
      <c r="Z19" s="1122" t="str">
        <f>[3]PI!$F$3</f>
        <v>Total</v>
      </c>
      <c r="AA19" s="1122" t="str">
        <f>[3]PI!$F$3</f>
        <v>Total</v>
      </c>
      <c r="AB19" s="1122" t="str">
        <f>[3]PI!$F$3</f>
        <v>Total</v>
      </c>
      <c r="AC19" s="1122" t="str">
        <f>[3]PI!$F$3</f>
        <v>Total</v>
      </c>
      <c r="AD19" s="1122" t="str">
        <f>[3]PI!$F$3</f>
        <v>Total</v>
      </c>
      <c r="AE19" s="1122" t="str">
        <f>[3]PI!$F$3</f>
        <v>Total</v>
      </c>
      <c r="AF19" s="1122" t="str">
        <f>[3]PI!$F$3</f>
        <v>Total</v>
      </c>
      <c r="AG19" s="1122" t="str">
        <f>[3]PI!$F$3</f>
        <v>Total</v>
      </c>
      <c r="AH19" s="1122" t="str">
        <f>[3]PI!$F$3</f>
        <v>Total</v>
      </c>
      <c r="AI19" s="1122" t="str">
        <f>[3]PI!$F$3</f>
        <v>Total</v>
      </c>
      <c r="AJ19" s="1122" t="str">
        <f>[3]PI!$F$3</f>
        <v>Total</v>
      </c>
      <c r="AK19" s="1122" t="str">
        <f>[3]PI!$F$3</f>
        <v>Total</v>
      </c>
      <c r="AL19" s="1122" t="str">
        <f>[3]PI!$F$3</f>
        <v>Total</v>
      </c>
      <c r="AM19" s="1123" t="str">
        <f>[3]PI!$F$3</f>
        <v>Total</v>
      </c>
    </row>
    <row r="20" spans="2:39" ht="63.75" customHeight="1">
      <c r="B20" s="928" t="s">
        <v>581</v>
      </c>
      <c r="C20" s="988" t="str">
        <f ca="1">INDIRECT([3]PI!$A3)</f>
        <v>0%</v>
      </c>
      <c r="D20" s="49"/>
      <c r="E20" s="50"/>
      <c r="F20" s="49"/>
      <c r="G20" s="49"/>
      <c r="H20" s="136"/>
      <c r="I20" s="137"/>
      <c r="J20" s="138"/>
      <c r="K20" s="138"/>
      <c r="L20" s="138"/>
      <c r="M20" s="139"/>
      <c r="N20" s="140"/>
      <c r="O20" s="141"/>
      <c r="P20" s="138"/>
      <c r="Q20" s="138"/>
      <c r="R20" s="139"/>
      <c r="S20" s="51"/>
      <c r="T20" s="52"/>
      <c r="U20" s="53"/>
      <c r="V20" s="53"/>
      <c r="W20" s="54"/>
      <c r="X20" s="55"/>
      <c r="Y20" s="52"/>
      <c r="Z20" s="141"/>
      <c r="AA20" s="138"/>
      <c r="AB20" s="138"/>
      <c r="AC20" s="138"/>
      <c r="AD20" s="138"/>
      <c r="AE20" s="138"/>
      <c r="AF20" s="138"/>
      <c r="AG20" s="138"/>
      <c r="AH20" s="138"/>
      <c r="AI20" s="139"/>
      <c r="AJ20" s="139"/>
      <c r="AK20" s="139"/>
      <c r="AL20" s="55"/>
      <c r="AM20" s="56"/>
    </row>
    <row r="21" spans="2:39" ht="51.75" customHeight="1">
      <c r="B21" s="928" t="s">
        <v>582</v>
      </c>
      <c r="C21" s="988" t="str">
        <f ca="1">INDIRECT([3]PI!$A4)</f>
        <v>10%</v>
      </c>
      <c r="D21" s="57"/>
      <c r="E21" s="58"/>
      <c r="F21" s="57"/>
      <c r="G21" s="57"/>
      <c r="H21" s="142"/>
      <c r="I21" s="143"/>
      <c r="J21" s="138"/>
      <c r="K21" s="138"/>
      <c r="L21" s="138"/>
      <c r="M21" s="139"/>
      <c r="N21" s="140"/>
      <c r="O21" s="141"/>
      <c r="P21" s="138"/>
      <c r="Q21" s="138"/>
      <c r="R21" s="139"/>
      <c r="S21" s="51"/>
      <c r="T21" s="52"/>
      <c r="U21" s="53"/>
      <c r="V21" s="53"/>
      <c r="W21" s="54"/>
      <c r="X21" s="55"/>
      <c r="Y21" s="52"/>
      <c r="Z21" s="141"/>
      <c r="AA21" s="138"/>
      <c r="AB21" s="138"/>
      <c r="AC21" s="138"/>
      <c r="AD21" s="138"/>
      <c r="AE21" s="138"/>
      <c r="AF21" s="138"/>
      <c r="AG21" s="138"/>
      <c r="AH21" s="138"/>
      <c r="AI21" s="139"/>
      <c r="AJ21" s="139"/>
      <c r="AK21" s="139"/>
      <c r="AL21" s="55"/>
      <c r="AM21" s="56"/>
    </row>
    <row r="22" spans="2:39" ht="44.25" customHeight="1">
      <c r="B22" s="928" t="s">
        <v>583</v>
      </c>
      <c r="C22" s="988" t="str">
        <f ca="1">INDIRECT([3]PI!$A5)</f>
        <v>20%</v>
      </c>
      <c r="D22" s="49"/>
      <c r="E22" s="50"/>
      <c r="F22" s="49"/>
      <c r="G22" s="49"/>
      <c r="H22" s="136"/>
      <c r="I22" s="137"/>
      <c r="J22" s="138"/>
      <c r="K22" s="138"/>
      <c r="L22" s="138"/>
      <c r="M22" s="139"/>
      <c r="N22" s="140"/>
      <c r="O22" s="141"/>
      <c r="P22" s="138"/>
      <c r="Q22" s="138"/>
      <c r="R22" s="139"/>
      <c r="S22" s="51"/>
      <c r="T22" s="52"/>
      <c r="U22" s="53"/>
      <c r="V22" s="53"/>
      <c r="W22" s="54"/>
      <c r="X22" s="55"/>
      <c r="Y22" s="52"/>
      <c r="Z22" s="141"/>
      <c r="AA22" s="138"/>
      <c r="AB22" s="138"/>
      <c r="AC22" s="138"/>
      <c r="AD22" s="138"/>
      <c r="AE22" s="138"/>
      <c r="AF22" s="138"/>
      <c r="AG22" s="138"/>
      <c r="AH22" s="138"/>
      <c r="AI22" s="139"/>
      <c r="AJ22" s="139"/>
      <c r="AK22" s="139"/>
      <c r="AL22" s="55"/>
      <c r="AM22" s="56"/>
    </row>
    <row r="23" spans="2:39" ht="48" customHeight="1">
      <c r="B23" s="928" t="s">
        <v>584</v>
      </c>
      <c r="C23" s="988" t="str">
        <f ca="1">INDIRECT([3]PI!$A6)</f>
        <v>35%</v>
      </c>
      <c r="D23" s="59"/>
      <c r="E23" s="60"/>
      <c r="F23" s="59"/>
      <c r="G23" s="59"/>
      <c r="H23" s="136"/>
      <c r="I23" s="137"/>
      <c r="J23" s="138"/>
      <c r="K23" s="138"/>
      <c r="L23" s="138"/>
      <c r="M23" s="139"/>
      <c r="N23" s="140"/>
      <c r="O23" s="141"/>
      <c r="P23" s="138"/>
      <c r="Q23" s="138"/>
      <c r="R23" s="139"/>
      <c r="S23" s="51"/>
      <c r="T23" s="52"/>
      <c r="U23" s="53"/>
      <c r="V23" s="53"/>
      <c r="W23" s="54"/>
      <c r="X23" s="55"/>
      <c r="Y23" s="52"/>
      <c r="Z23" s="141"/>
      <c r="AA23" s="138"/>
      <c r="AB23" s="138"/>
      <c r="AC23" s="138"/>
      <c r="AD23" s="138"/>
      <c r="AE23" s="138"/>
      <c r="AF23" s="138"/>
      <c r="AG23" s="138"/>
      <c r="AH23" s="138"/>
      <c r="AI23" s="139"/>
      <c r="AJ23" s="139"/>
      <c r="AK23" s="139"/>
      <c r="AL23" s="55"/>
      <c r="AM23" s="56"/>
    </row>
    <row r="24" spans="2:39" ht="49.5" customHeight="1">
      <c r="B24" s="928" t="s">
        <v>585</v>
      </c>
      <c r="C24" s="988" t="str">
        <f ca="1">INDIRECT([3]PI!$A7)</f>
        <v>50%</v>
      </c>
      <c r="D24" s="59"/>
      <c r="E24" s="60"/>
      <c r="F24" s="59"/>
      <c r="G24" s="59"/>
      <c r="H24" s="136"/>
      <c r="I24" s="137"/>
      <c r="J24" s="138"/>
      <c r="K24" s="138"/>
      <c r="L24" s="138"/>
      <c r="M24" s="139"/>
      <c r="N24" s="140"/>
      <c r="O24" s="141"/>
      <c r="P24" s="138"/>
      <c r="Q24" s="138"/>
      <c r="R24" s="139"/>
      <c r="S24" s="51"/>
      <c r="T24" s="52"/>
      <c r="U24" s="53"/>
      <c r="V24" s="53"/>
      <c r="W24" s="54"/>
      <c r="X24" s="55"/>
      <c r="Y24" s="52"/>
      <c r="Z24" s="141"/>
      <c r="AA24" s="138"/>
      <c r="AB24" s="138"/>
      <c r="AC24" s="138"/>
      <c r="AD24" s="138"/>
      <c r="AE24" s="138"/>
      <c r="AF24" s="138"/>
      <c r="AG24" s="138"/>
      <c r="AH24" s="138"/>
      <c r="AI24" s="139"/>
      <c r="AJ24" s="139"/>
      <c r="AK24" s="139"/>
      <c r="AL24" s="55"/>
      <c r="AM24" s="56"/>
    </row>
    <row r="25" spans="2:39" ht="90" customHeight="1">
      <c r="B25" s="928" t="s">
        <v>615</v>
      </c>
      <c r="C25" s="974" t="str">
        <f ca="1">CONCATENATE(INDIRECT([3]TR!$A$2), ": ", INDIRECT([3]EC!$A$17))</f>
        <v>of which: Past due</v>
      </c>
      <c r="D25" s="194"/>
      <c r="E25" s="61"/>
      <c r="F25" s="194"/>
      <c r="G25" s="194"/>
      <c r="H25" s="144"/>
      <c r="I25" s="145"/>
      <c r="J25" s="146"/>
      <c r="K25" s="146"/>
      <c r="L25" s="146"/>
      <c r="M25" s="147"/>
      <c r="N25" s="148"/>
      <c r="O25" s="149"/>
      <c r="P25" s="146"/>
      <c r="Q25" s="146"/>
      <c r="R25" s="147"/>
      <c r="S25" s="51"/>
      <c r="T25" s="52"/>
      <c r="U25" s="53"/>
      <c r="V25" s="53"/>
      <c r="W25" s="54"/>
      <c r="X25" s="51"/>
      <c r="Y25" s="51"/>
      <c r="Z25" s="141"/>
      <c r="AA25" s="138"/>
      <c r="AB25" s="138"/>
      <c r="AC25" s="138"/>
      <c r="AD25" s="138"/>
      <c r="AE25" s="138"/>
      <c r="AF25" s="138"/>
      <c r="AG25" s="138"/>
      <c r="AH25" s="138"/>
      <c r="AI25" s="139"/>
      <c r="AJ25" s="139"/>
      <c r="AK25" s="139"/>
      <c r="AL25" s="51"/>
      <c r="AM25" s="877"/>
    </row>
    <row r="26" spans="2:39" ht="90" customHeight="1">
      <c r="B26" s="929"/>
      <c r="C26" s="989" t="s">
        <v>154</v>
      </c>
      <c r="D26" s="61"/>
      <c r="E26" s="61"/>
      <c r="F26" s="61"/>
      <c r="G26" s="61"/>
      <c r="H26" s="144"/>
      <c r="I26" s="145"/>
      <c r="J26" s="146"/>
      <c r="K26" s="146"/>
      <c r="L26" s="146"/>
      <c r="M26" s="147"/>
      <c r="N26" s="148"/>
      <c r="O26" s="149"/>
      <c r="P26" s="146"/>
      <c r="Q26" s="146"/>
      <c r="R26" s="147"/>
      <c r="S26" s="62"/>
      <c r="T26" s="63"/>
      <c r="U26" s="64"/>
      <c r="V26" s="64"/>
      <c r="W26" s="65"/>
      <c r="X26" s="62"/>
      <c r="Y26" s="62"/>
      <c r="Z26" s="141"/>
      <c r="AA26" s="138"/>
      <c r="AB26" s="138"/>
      <c r="AC26" s="138"/>
      <c r="AD26" s="138"/>
      <c r="AE26" s="138"/>
      <c r="AF26" s="138"/>
      <c r="AG26" s="138"/>
      <c r="AH26" s="138"/>
      <c r="AI26" s="139"/>
      <c r="AJ26" s="139"/>
      <c r="AK26" s="139"/>
      <c r="AL26" s="62"/>
      <c r="AM26" s="62"/>
    </row>
    <row r="27" spans="2:39" ht="90" customHeight="1">
      <c r="B27" s="928" t="s">
        <v>616</v>
      </c>
      <c r="C27" s="974" t="str">
        <f ca="1">INDIRECT([3]EC!$A$16)</f>
        <v>secured by commercial real state</v>
      </c>
      <c r="D27" s="194"/>
      <c r="E27" s="61"/>
      <c r="F27" s="194"/>
      <c r="G27" s="194"/>
      <c r="H27" s="144"/>
      <c r="I27" s="145"/>
      <c r="J27" s="146"/>
      <c r="K27" s="146"/>
      <c r="L27" s="146"/>
      <c r="M27" s="147"/>
      <c r="N27" s="148"/>
      <c r="O27" s="149"/>
      <c r="P27" s="146"/>
      <c r="Q27" s="146"/>
      <c r="R27" s="147"/>
      <c r="S27" s="51"/>
      <c r="T27" s="52"/>
      <c r="U27" s="53"/>
      <c r="V27" s="53"/>
      <c r="W27" s="54"/>
      <c r="X27" s="51"/>
      <c r="Y27" s="51"/>
      <c r="Z27" s="141"/>
      <c r="AA27" s="138"/>
      <c r="AB27" s="138"/>
      <c r="AC27" s="138"/>
      <c r="AD27" s="138"/>
      <c r="AE27" s="138"/>
      <c r="AF27" s="138"/>
      <c r="AG27" s="138"/>
      <c r="AH27" s="138"/>
      <c r="AI27" s="139"/>
      <c r="AJ27" s="139"/>
      <c r="AK27" s="139"/>
      <c r="AL27" s="51"/>
      <c r="AM27" s="877"/>
    </row>
    <row r="28" spans="2:39" ht="90" customHeight="1">
      <c r="B28" s="930" t="s">
        <v>587</v>
      </c>
      <c r="C28" s="990" t="str">
        <f ca="1">INDIRECT([3]PI!$A8)</f>
        <v>70%</v>
      </c>
      <c r="D28" s="252"/>
      <c r="E28" s="252"/>
      <c r="F28" s="252"/>
      <c r="G28" s="252"/>
      <c r="H28" s="144"/>
      <c r="I28" s="145"/>
      <c r="J28" s="146"/>
      <c r="K28" s="146"/>
      <c r="L28" s="146"/>
      <c r="M28" s="147"/>
      <c r="N28" s="148"/>
      <c r="O28" s="149"/>
      <c r="P28" s="146"/>
      <c r="Q28" s="146"/>
      <c r="R28" s="147"/>
      <c r="S28" s="51"/>
      <c r="T28" s="52"/>
      <c r="U28" s="53"/>
      <c r="V28" s="53"/>
      <c r="W28" s="54"/>
      <c r="X28" s="51"/>
      <c r="Y28" s="52"/>
      <c r="Z28" s="141"/>
      <c r="AA28" s="138"/>
      <c r="AB28" s="138"/>
      <c r="AC28" s="138"/>
      <c r="AD28" s="138"/>
      <c r="AE28" s="138"/>
      <c r="AF28" s="138"/>
      <c r="AG28" s="138"/>
      <c r="AH28" s="138"/>
      <c r="AI28" s="139"/>
      <c r="AJ28" s="139"/>
      <c r="AK28" s="139"/>
      <c r="AL28" s="51"/>
      <c r="AM28" s="56"/>
    </row>
    <row r="29" spans="2:39" ht="42.75" customHeight="1">
      <c r="B29" s="928" t="s">
        <v>588</v>
      </c>
      <c r="C29" s="988" t="str">
        <f ca="1">INDIRECT([3]PI!$A$9)</f>
        <v>75%</v>
      </c>
      <c r="D29" s="59"/>
      <c r="E29" s="60"/>
      <c r="F29" s="59"/>
      <c r="G29" s="59"/>
      <c r="H29" s="136"/>
      <c r="I29" s="137"/>
      <c r="J29" s="138"/>
      <c r="K29" s="138"/>
      <c r="L29" s="138"/>
      <c r="M29" s="139"/>
      <c r="N29" s="140"/>
      <c r="O29" s="141"/>
      <c r="P29" s="138"/>
      <c r="Q29" s="138"/>
      <c r="R29" s="139"/>
      <c r="S29" s="55"/>
      <c r="T29" s="52"/>
      <c r="U29" s="53"/>
      <c r="V29" s="53"/>
      <c r="W29" s="54"/>
      <c r="X29" s="55"/>
      <c r="Y29" s="52"/>
      <c r="Z29" s="141"/>
      <c r="AA29" s="138"/>
      <c r="AB29" s="138"/>
      <c r="AC29" s="138"/>
      <c r="AD29" s="138"/>
      <c r="AE29" s="138"/>
      <c r="AF29" s="138"/>
      <c r="AG29" s="138"/>
      <c r="AH29" s="138"/>
      <c r="AI29" s="139"/>
      <c r="AJ29" s="139"/>
      <c r="AK29" s="139"/>
      <c r="AL29" s="55"/>
      <c r="AM29" s="56"/>
    </row>
    <row r="30" spans="2:39" ht="48" customHeight="1">
      <c r="B30" s="928" t="s">
        <v>589</v>
      </c>
      <c r="C30" s="988" t="str">
        <f ca="1">INDIRECT([3]PI!$A$10)</f>
        <v>100%</v>
      </c>
      <c r="D30" s="59"/>
      <c r="E30" s="60"/>
      <c r="F30" s="59"/>
      <c r="G30" s="59"/>
      <c r="H30" s="136"/>
      <c r="I30" s="137"/>
      <c r="J30" s="138"/>
      <c r="K30" s="138"/>
      <c r="L30" s="138"/>
      <c r="M30" s="139"/>
      <c r="N30" s="140"/>
      <c r="O30" s="141"/>
      <c r="P30" s="138"/>
      <c r="Q30" s="138"/>
      <c r="R30" s="139"/>
      <c r="S30" s="55"/>
      <c r="T30" s="52"/>
      <c r="U30" s="53"/>
      <c r="V30" s="53"/>
      <c r="W30" s="54"/>
      <c r="X30" s="55"/>
      <c r="Y30" s="52"/>
      <c r="Z30" s="141"/>
      <c r="AA30" s="138"/>
      <c r="AB30" s="138"/>
      <c r="AC30" s="138"/>
      <c r="AD30" s="138"/>
      <c r="AE30" s="138"/>
      <c r="AF30" s="138"/>
      <c r="AG30" s="138"/>
      <c r="AH30" s="138"/>
      <c r="AI30" s="139"/>
      <c r="AJ30" s="139"/>
      <c r="AK30" s="139"/>
      <c r="AL30" s="55"/>
      <c r="AM30" s="56"/>
    </row>
    <row r="31" spans="2:39" ht="90" customHeight="1">
      <c r="B31" s="928" t="s">
        <v>617</v>
      </c>
      <c r="C31" s="974" t="str">
        <f ca="1">CONCATENATE(INDIRECT([3]TR!$A$2), ": ",INDIRECT([3]EC!$A$17))</f>
        <v>of which: Past due</v>
      </c>
      <c r="D31" s="194"/>
      <c r="E31" s="61"/>
      <c r="F31" s="194"/>
      <c r="G31" s="194"/>
      <c r="H31" s="144"/>
      <c r="I31" s="145"/>
      <c r="J31" s="146"/>
      <c r="K31" s="146"/>
      <c r="L31" s="146"/>
      <c r="M31" s="147"/>
      <c r="N31" s="148"/>
      <c r="O31" s="149"/>
      <c r="P31" s="146"/>
      <c r="Q31" s="146"/>
      <c r="R31" s="147"/>
      <c r="S31" s="51"/>
      <c r="T31" s="52"/>
      <c r="U31" s="53"/>
      <c r="V31" s="53"/>
      <c r="W31" s="54"/>
      <c r="X31" s="51"/>
      <c r="Y31" s="51"/>
      <c r="Z31" s="141"/>
      <c r="AA31" s="138"/>
      <c r="AB31" s="138"/>
      <c r="AC31" s="138"/>
      <c r="AD31" s="138"/>
      <c r="AE31" s="138"/>
      <c r="AF31" s="138"/>
      <c r="AG31" s="138"/>
      <c r="AH31" s="138"/>
      <c r="AI31" s="139"/>
      <c r="AJ31" s="139"/>
      <c r="AK31" s="139"/>
      <c r="AL31" s="51"/>
      <c r="AM31" s="877"/>
    </row>
    <row r="32" spans="2:39" ht="117" customHeight="1">
      <c r="B32" s="928" t="s">
        <v>618</v>
      </c>
      <c r="C32" s="991" t="str">
        <f ca="1">INDIRECT([3]EC!$A$46)</f>
        <v>Without credit assessment by a nominate ECAI</v>
      </c>
      <c r="D32" s="59"/>
      <c r="E32" s="60"/>
      <c r="F32" s="59"/>
      <c r="G32" s="59"/>
      <c r="H32" s="136"/>
      <c r="I32" s="137"/>
      <c r="J32" s="138"/>
      <c r="K32" s="138"/>
      <c r="L32" s="138"/>
      <c r="M32" s="139"/>
      <c r="N32" s="140"/>
      <c r="O32" s="141"/>
      <c r="P32" s="138"/>
      <c r="Q32" s="138"/>
      <c r="R32" s="139"/>
      <c r="S32" s="55"/>
      <c r="T32" s="52"/>
      <c r="U32" s="53"/>
      <c r="V32" s="53"/>
      <c r="W32" s="54"/>
      <c r="X32" s="55"/>
      <c r="Y32" s="52"/>
      <c r="Z32" s="141"/>
      <c r="AA32" s="138"/>
      <c r="AB32" s="138"/>
      <c r="AC32" s="138"/>
      <c r="AD32" s="138"/>
      <c r="AE32" s="138"/>
      <c r="AF32" s="138"/>
      <c r="AG32" s="138"/>
      <c r="AH32" s="138"/>
      <c r="AI32" s="139"/>
      <c r="AJ32" s="139"/>
      <c r="AK32" s="139"/>
      <c r="AL32" s="55"/>
      <c r="AM32" s="877"/>
    </row>
    <row r="33" spans="2:39" ht="90" customHeight="1">
      <c r="B33" s="928" t="s">
        <v>619</v>
      </c>
      <c r="C33" s="974" t="str">
        <f ca="1">INDIRECT([3]EC!$A$14)</f>
        <v>Secured on (by) real state property</v>
      </c>
      <c r="D33" s="194"/>
      <c r="E33" s="61"/>
      <c r="F33" s="194"/>
      <c r="G33" s="194"/>
      <c r="H33" s="144"/>
      <c r="I33" s="145"/>
      <c r="J33" s="146"/>
      <c r="K33" s="146"/>
      <c r="L33" s="146"/>
      <c r="M33" s="147"/>
      <c r="N33" s="148"/>
      <c r="O33" s="149"/>
      <c r="P33" s="146"/>
      <c r="Q33" s="146"/>
      <c r="R33" s="147"/>
      <c r="S33" s="51"/>
      <c r="T33" s="52"/>
      <c r="U33" s="53"/>
      <c r="V33" s="53"/>
      <c r="W33" s="54"/>
      <c r="X33" s="51"/>
      <c r="Y33" s="51"/>
      <c r="Z33" s="141"/>
      <c r="AA33" s="138"/>
      <c r="AB33" s="138"/>
      <c r="AC33" s="138"/>
      <c r="AD33" s="138"/>
      <c r="AE33" s="138"/>
      <c r="AF33" s="138"/>
      <c r="AG33" s="138"/>
      <c r="AH33" s="138"/>
      <c r="AI33" s="139"/>
      <c r="AJ33" s="139"/>
      <c r="AK33" s="139"/>
      <c r="AL33" s="51"/>
      <c r="AM33" s="877"/>
    </row>
    <row r="34" spans="2:39" ht="41.25" customHeight="1">
      <c r="B34" s="928" t="s">
        <v>593</v>
      </c>
      <c r="C34" s="988" t="str">
        <f ca="1">INDIRECT([3]PI!$A$11)</f>
        <v>150%</v>
      </c>
      <c r="D34" s="59"/>
      <c r="E34" s="60"/>
      <c r="F34" s="59"/>
      <c r="G34" s="59"/>
      <c r="H34" s="136"/>
      <c r="I34" s="137"/>
      <c r="J34" s="138"/>
      <c r="K34" s="138"/>
      <c r="L34" s="138"/>
      <c r="M34" s="139"/>
      <c r="N34" s="140"/>
      <c r="O34" s="141"/>
      <c r="P34" s="138"/>
      <c r="Q34" s="138"/>
      <c r="R34" s="139"/>
      <c r="S34" s="55"/>
      <c r="T34" s="52"/>
      <c r="U34" s="53"/>
      <c r="V34" s="53"/>
      <c r="W34" s="54"/>
      <c r="X34" s="55"/>
      <c r="Y34" s="52"/>
      <c r="Z34" s="141"/>
      <c r="AA34" s="138"/>
      <c r="AB34" s="138"/>
      <c r="AC34" s="138"/>
      <c r="AD34" s="138"/>
      <c r="AE34" s="138"/>
      <c r="AF34" s="138"/>
      <c r="AG34" s="138"/>
      <c r="AH34" s="138"/>
      <c r="AI34" s="139"/>
      <c r="AJ34" s="139"/>
      <c r="AK34" s="139"/>
      <c r="AL34" s="55"/>
      <c r="AM34" s="56"/>
    </row>
    <row r="35" spans="2:39" ht="90" customHeight="1">
      <c r="B35" s="928" t="s">
        <v>620</v>
      </c>
      <c r="C35" s="974" t="str">
        <f ca="1">CONCATENATE(INDIRECT([3]TR!$A$2), ": ",INDIRECT([3]EC!$A$17))</f>
        <v>of which: Past due</v>
      </c>
      <c r="D35" s="194"/>
      <c r="E35" s="61"/>
      <c r="F35" s="194"/>
      <c r="G35" s="194"/>
      <c r="H35" s="144"/>
      <c r="I35" s="145"/>
      <c r="J35" s="146"/>
      <c r="K35" s="146"/>
      <c r="L35" s="146"/>
      <c r="M35" s="147"/>
      <c r="N35" s="148"/>
      <c r="O35" s="149"/>
      <c r="P35" s="146"/>
      <c r="Q35" s="146"/>
      <c r="R35" s="147"/>
      <c r="S35" s="51"/>
      <c r="T35" s="52"/>
      <c r="U35" s="53"/>
      <c r="V35" s="53"/>
      <c r="W35" s="54"/>
      <c r="X35" s="51"/>
      <c r="Y35" s="51"/>
      <c r="Z35" s="141"/>
      <c r="AA35" s="138"/>
      <c r="AB35" s="138"/>
      <c r="AC35" s="138"/>
      <c r="AD35" s="138"/>
      <c r="AE35" s="138"/>
      <c r="AF35" s="138"/>
      <c r="AG35" s="138"/>
      <c r="AH35" s="138"/>
      <c r="AI35" s="139"/>
      <c r="AJ35" s="139"/>
      <c r="AK35" s="139"/>
      <c r="AL35" s="51"/>
      <c r="AM35" s="62"/>
    </row>
    <row r="36" spans="2:39" ht="48" customHeight="1">
      <c r="B36" s="928" t="s">
        <v>595</v>
      </c>
      <c r="C36" s="985" t="str">
        <f ca="1">INDIRECT([3]PI!$A$12)</f>
        <v>200%</v>
      </c>
      <c r="D36" s="59"/>
      <c r="E36" s="60"/>
      <c r="F36" s="59"/>
      <c r="G36" s="59"/>
      <c r="H36" s="136"/>
      <c r="I36" s="137"/>
      <c r="J36" s="138"/>
      <c r="K36" s="138"/>
      <c r="L36" s="138"/>
      <c r="M36" s="139"/>
      <c r="N36" s="140"/>
      <c r="O36" s="141"/>
      <c r="P36" s="138"/>
      <c r="Q36" s="138"/>
      <c r="R36" s="139"/>
      <c r="S36" s="55"/>
      <c r="T36" s="52"/>
      <c r="U36" s="53"/>
      <c r="V36" s="53"/>
      <c r="W36" s="54"/>
      <c r="X36" s="55"/>
      <c r="Y36" s="52"/>
      <c r="Z36" s="141"/>
      <c r="AA36" s="138"/>
      <c r="AB36" s="138"/>
      <c r="AC36" s="138"/>
      <c r="AD36" s="138"/>
      <c r="AE36" s="138"/>
      <c r="AF36" s="138"/>
      <c r="AG36" s="138"/>
      <c r="AH36" s="138"/>
      <c r="AI36" s="139"/>
      <c r="AJ36" s="139"/>
      <c r="AK36" s="139"/>
      <c r="AL36" s="55"/>
      <c r="AM36" s="56"/>
    </row>
    <row r="37" spans="2:39" ht="107.25" customHeight="1" thickBot="1">
      <c r="B37" s="928" t="s">
        <v>596</v>
      </c>
      <c r="C37" s="992" t="str">
        <f ca="1">INDIRECT([3]PI!$A$13)</f>
        <v>Other risk weights</v>
      </c>
      <c r="D37" s="59"/>
      <c r="E37" s="60"/>
      <c r="F37" s="59"/>
      <c r="G37" s="59"/>
      <c r="H37" s="136"/>
      <c r="I37" s="137"/>
      <c r="J37" s="138"/>
      <c r="K37" s="138"/>
      <c r="L37" s="138"/>
      <c r="M37" s="139"/>
      <c r="N37" s="140"/>
      <c r="O37" s="141"/>
      <c r="P37" s="138"/>
      <c r="Q37" s="138"/>
      <c r="R37" s="139"/>
      <c r="S37" s="55"/>
      <c r="T37" s="52"/>
      <c r="U37" s="53"/>
      <c r="V37" s="53"/>
      <c r="W37" s="54"/>
      <c r="X37" s="55"/>
      <c r="Y37" s="52"/>
      <c r="Z37" s="255"/>
      <c r="AA37" s="256"/>
      <c r="AB37" s="256"/>
      <c r="AC37" s="256"/>
      <c r="AD37" s="256"/>
      <c r="AE37" s="256"/>
      <c r="AF37" s="256"/>
      <c r="AG37" s="256"/>
      <c r="AH37" s="256"/>
      <c r="AI37" s="257"/>
      <c r="AJ37" s="257"/>
      <c r="AK37" s="257"/>
      <c r="AL37" s="66"/>
      <c r="AM37" s="67"/>
    </row>
    <row r="38" spans="2:39" ht="46.5" customHeight="1">
      <c r="B38" s="929"/>
      <c r="C38" s="1066" t="str">
        <f ca="1">INDIRECT([3]EC!$A$2)</f>
        <v xml:space="preserve">Breakdown of total exposures by exposure classes, </v>
      </c>
      <c r="D38" s="1066" t="str">
        <f>[3]EC!$F$4</f>
        <v>Central Governments and central banks</v>
      </c>
      <c r="E38" s="1066" t="str">
        <f>[3]EC!$F$4</f>
        <v>Central Governments and central banks</v>
      </c>
      <c r="F38" s="1066" t="str">
        <f>[3]EC!$F$4</f>
        <v>Central Governments and central banks</v>
      </c>
      <c r="G38" s="1066" t="str">
        <f>[3]EC!$F$4</f>
        <v>Central Governments and central banks</v>
      </c>
      <c r="H38" s="1066" t="str">
        <f>[3]EC!$F$4</f>
        <v>Central Governments and central banks</v>
      </c>
      <c r="I38" s="1066" t="str">
        <f>[3]EC!$F$4</f>
        <v>Central Governments and central banks</v>
      </c>
      <c r="J38" s="1066" t="str">
        <f>[3]EC!$F$4</f>
        <v>Central Governments and central banks</v>
      </c>
      <c r="K38" s="1066" t="str">
        <f>[3]EC!$F$4</f>
        <v>Central Governments and central banks</v>
      </c>
      <c r="L38" s="1066" t="str">
        <f>[3]EC!$F$4</f>
        <v>Central Governments and central banks</v>
      </c>
      <c r="M38" s="1066" t="str">
        <f>[3]EC!$F$4</f>
        <v>Central Governments and central banks</v>
      </c>
      <c r="N38" s="1066" t="str">
        <f>[3]EC!$F$4</f>
        <v>Central Governments and central banks</v>
      </c>
      <c r="O38" s="1066" t="str">
        <f>[3]EC!$F$4</f>
        <v>Central Governments and central banks</v>
      </c>
      <c r="P38" s="1066" t="str">
        <f>[3]EC!$F$4</f>
        <v>Central Governments and central banks</v>
      </c>
      <c r="Q38" s="1066" t="str">
        <f>[3]EC!$F$4</f>
        <v>Central Governments and central banks</v>
      </c>
      <c r="R38" s="1066" t="str">
        <f>[3]EC!$F$4</f>
        <v>Central Governments and central banks</v>
      </c>
      <c r="S38" s="1066" t="str">
        <f>[3]EC!$F$4</f>
        <v>Central Governments and central banks</v>
      </c>
      <c r="T38" s="1066" t="str">
        <f>[3]EC!$F$4</f>
        <v>Central Governments and central banks</v>
      </c>
      <c r="U38" s="1066" t="str">
        <f>[3]EC!$F$4</f>
        <v>Central Governments and central banks</v>
      </c>
      <c r="V38" s="1066" t="str">
        <f>[3]EC!$F$4</f>
        <v>Central Governments and central banks</v>
      </c>
      <c r="W38" s="1066" t="str">
        <f>[3]EC!$F$4</f>
        <v>Central Governments and central banks</v>
      </c>
      <c r="X38" s="1066" t="str">
        <f>[3]EC!$F$4</f>
        <v>Central Governments and central banks</v>
      </c>
      <c r="Y38" s="1066" t="str">
        <f>[3]EC!$F$4</f>
        <v>Central Governments and central banks</v>
      </c>
      <c r="Z38" s="1066" t="str">
        <f>[3]EC!$F$4</f>
        <v>Central Governments and central banks</v>
      </c>
      <c r="AA38" s="1066" t="str">
        <f>[3]EC!$F$4</f>
        <v>Central Governments and central banks</v>
      </c>
      <c r="AB38" s="1066" t="str">
        <f>[3]EC!$F$4</f>
        <v>Central Governments and central banks</v>
      </c>
      <c r="AC38" s="1066" t="str">
        <f>[3]EC!$F$4</f>
        <v>Central Governments and central banks</v>
      </c>
      <c r="AD38" s="1066" t="str">
        <f>[3]EC!$F$4</f>
        <v>Central Governments and central banks</v>
      </c>
      <c r="AE38" s="1066" t="str">
        <f>[3]EC!$F$4</f>
        <v>Central Governments and central banks</v>
      </c>
      <c r="AF38" s="1066" t="str">
        <f>[3]EC!$F$4</f>
        <v>Central Governments and central banks</v>
      </c>
      <c r="AG38" s="1066" t="str">
        <f>[3]EC!$F$4</f>
        <v>Central Governments and central banks</v>
      </c>
      <c r="AH38" s="1066" t="str">
        <f>[3]EC!$F$4</f>
        <v>Central Governments and central banks</v>
      </c>
      <c r="AI38" s="1066" t="str">
        <f>[3]EC!$F$4</f>
        <v>Central Governments and central banks</v>
      </c>
      <c r="AJ38" s="1066" t="str">
        <f>[3]EC!$F$4</f>
        <v>Central Governments and central banks</v>
      </c>
      <c r="AK38" s="1066" t="str">
        <f>[3]EC!$F$4</f>
        <v>Central Governments and central banks</v>
      </c>
      <c r="AL38" s="1066" t="str">
        <f>[3]EC!$F$4</f>
        <v>Central Governments and central banks</v>
      </c>
      <c r="AM38" s="1067" t="str">
        <f>[3]EC!$F$4</f>
        <v>Central Governments and central banks</v>
      </c>
    </row>
    <row r="39" spans="2:39" ht="87" customHeight="1">
      <c r="B39" s="931" t="s">
        <v>597</v>
      </c>
      <c r="C39" s="993" t="str">
        <f ca="1">INDIRECT([3]EC!$A4)</f>
        <v>Central Governments and central banks</v>
      </c>
      <c r="D39" s="68"/>
      <c r="E39" s="50"/>
      <c r="F39" s="69"/>
      <c r="G39" s="69"/>
      <c r="H39" s="70"/>
      <c r="I39" s="71"/>
      <c r="J39" s="53"/>
      <c r="K39" s="53"/>
      <c r="L39" s="53"/>
      <c r="M39" s="54"/>
      <c r="N39" s="51"/>
      <c r="O39" s="52"/>
      <c r="P39" s="53"/>
      <c r="Q39" s="53"/>
      <c r="R39" s="54"/>
      <c r="S39" s="51"/>
      <c r="T39" s="52"/>
      <c r="U39" s="53"/>
      <c r="V39" s="53"/>
      <c r="W39" s="54"/>
      <c r="X39" s="51"/>
      <c r="Y39" s="52"/>
      <c r="Z39" s="52"/>
      <c r="AA39" s="53"/>
      <c r="AB39" s="53"/>
      <c r="AC39" s="53"/>
      <c r="AD39" s="53"/>
      <c r="AE39" s="53"/>
      <c r="AF39" s="53"/>
      <c r="AG39" s="53"/>
      <c r="AH39" s="53"/>
      <c r="AI39" s="54"/>
      <c r="AJ39" s="54"/>
      <c r="AK39" s="54"/>
      <c r="AL39" s="51"/>
      <c r="AM39" s="965" t="s">
        <v>227</v>
      </c>
    </row>
    <row r="40" spans="2:39" ht="89.25" customHeight="1">
      <c r="B40" s="931" t="s">
        <v>598</v>
      </c>
      <c r="C40" s="993" t="str">
        <f ca="1">INDIRECT([3]EC!$A5)</f>
        <v>Regional governments or local authorities</v>
      </c>
      <c r="D40" s="72"/>
      <c r="E40" s="58"/>
      <c r="F40" s="73"/>
      <c r="G40" s="73"/>
      <c r="H40" s="74"/>
      <c r="I40" s="75"/>
      <c r="J40" s="53"/>
      <c r="K40" s="53"/>
      <c r="L40" s="53"/>
      <c r="M40" s="54"/>
      <c r="N40" s="51"/>
      <c r="O40" s="52"/>
      <c r="P40" s="53"/>
      <c r="Q40" s="53"/>
      <c r="R40" s="54"/>
      <c r="S40" s="51"/>
      <c r="T40" s="52"/>
      <c r="U40" s="53"/>
      <c r="V40" s="53"/>
      <c r="W40" s="54"/>
      <c r="X40" s="51"/>
      <c r="Y40" s="52"/>
      <c r="Z40" s="52"/>
      <c r="AA40" s="53"/>
      <c r="AB40" s="53"/>
      <c r="AC40" s="53"/>
      <c r="AD40" s="53"/>
      <c r="AE40" s="53"/>
      <c r="AF40" s="53"/>
      <c r="AG40" s="53"/>
      <c r="AH40" s="53"/>
      <c r="AI40" s="54"/>
      <c r="AJ40" s="54"/>
      <c r="AK40" s="54"/>
      <c r="AL40" s="51"/>
      <c r="AM40" s="965" t="s">
        <v>227</v>
      </c>
    </row>
    <row r="41" spans="2:39" ht="117.75" customHeight="1">
      <c r="B41" s="931" t="s">
        <v>599</v>
      </c>
      <c r="C41" s="993" t="str">
        <f ca="1">INDIRECT([3]EC!$A6)</f>
        <v>Administrative bodies and non-commercial undertakings</v>
      </c>
      <c r="D41" s="68"/>
      <c r="E41" s="50"/>
      <c r="F41" s="69"/>
      <c r="G41" s="69"/>
      <c r="H41" s="70"/>
      <c r="I41" s="71"/>
      <c r="J41" s="53"/>
      <c r="K41" s="53"/>
      <c r="L41" s="53"/>
      <c r="M41" s="54"/>
      <c r="N41" s="51"/>
      <c r="O41" s="52"/>
      <c r="P41" s="53"/>
      <c r="Q41" s="53"/>
      <c r="R41" s="54"/>
      <c r="S41" s="51"/>
      <c r="T41" s="52"/>
      <c r="U41" s="53"/>
      <c r="V41" s="53"/>
      <c r="W41" s="54"/>
      <c r="X41" s="51"/>
      <c r="Y41" s="52"/>
      <c r="Z41" s="52"/>
      <c r="AA41" s="53"/>
      <c r="AB41" s="53"/>
      <c r="AC41" s="53"/>
      <c r="AD41" s="53"/>
      <c r="AE41" s="53"/>
      <c r="AF41" s="53"/>
      <c r="AG41" s="53"/>
      <c r="AH41" s="53"/>
      <c r="AI41" s="54"/>
      <c r="AJ41" s="54"/>
      <c r="AK41" s="54"/>
      <c r="AL41" s="51"/>
      <c r="AM41" s="965" t="s">
        <v>227</v>
      </c>
    </row>
    <row r="42" spans="2:39" ht="94.5" customHeight="1">
      <c r="B42" s="931" t="s">
        <v>600</v>
      </c>
      <c r="C42" s="993" t="str">
        <f ca="1">INDIRECT([3]EC!$A7)</f>
        <v>Multilateral developments banks</v>
      </c>
      <c r="D42" s="76"/>
      <c r="E42" s="60"/>
      <c r="F42" s="46"/>
      <c r="G42" s="46"/>
      <c r="H42" s="77"/>
      <c r="I42" s="78"/>
      <c r="J42" s="53"/>
      <c r="K42" s="53"/>
      <c r="L42" s="53"/>
      <c r="M42" s="54"/>
      <c r="N42" s="51"/>
      <c r="O42" s="52"/>
      <c r="P42" s="53"/>
      <c r="Q42" s="53"/>
      <c r="R42" s="54"/>
      <c r="S42" s="51"/>
      <c r="T42" s="52"/>
      <c r="U42" s="53"/>
      <c r="V42" s="53"/>
      <c r="W42" s="54"/>
      <c r="X42" s="51"/>
      <c r="Y42" s="52"/>
      <c r="Z42" s="52"/>
      <c r="AA42" s="53"/>
      <c r="AB42" s="53"/>
      <c r="AC42" s="53"/>
      <c r="AD42" s="53"/>
      <c r="AE42" s="53"/>
      <c r="AF42" s="53"/>
      <c r="AG42" s="53"/>
      <c r="AH42" s="53"/>
      <c r="AI42" s="54"/>
      <c r="AJ42" s="54"/>
      <c r="AK42" s="54"/>
      <c r="AL42" s="51"/>
      <c r="AM42" s="965" t="s">
        <v>227</v>
      </c>
    </row>
    <row r="43" spans="2:39" ht="85.5" customHeight="1">
      <c r="B43" s="931" t="s">
        <v>601</v>
      </c>
      <c r="C43" s="993" t="str">
        <f ca="1">INDIRECT([3]EC!$A8)</f>
        <v>International organizations</v>
      </c>
      <c r="D43" s="76"/>
      <c r="E43" s="60"/>
      <c r="F43" s="46"/>
      <c r="G43" s="46"/>
      <c r="H43" s="77"/>
      <c r="I43" s="78"/>
      <c r="J43" s="53"/>
      <c r="K43" s="53"/>
      <c r="L43" s="53"/>
      <c r="M43" s="54"/>
      <c r="N43" s="51"/>
      <c r="O43" s="52"/>
      <c r="P43" s="53"/>
      <c r="Q43" s="53"/>
      <c r="R43" s="54"/>
      <c r="S43" s="51"/>
      <c r="T43" s="52"/>
      <c r="U43" s="53"/>
      <c r="V43" s="53"/>
      <c r="W43" s="54"/>
      <c r="X43" s="51"/>
      <c r="Y43" s="52"/>
      <c r="Z43" s="52"/>
      <c r="AA43" s="53"/>
      <c r="AB43" s="53"/>
      <c r="AC43" s="53"/>
      <c r="AD43" s="53"/>
      <c r="AE43" s="53"/>
      <c r="AF43" s="53"/>
      <c r="AG43" s="53"/>
      <c r="AH43" s="53"/>
      <c r="AI43" s="54"/>
      <c r="AJ43" s="54"/>
      <c r="AK43" s="54"/>
      <c r="AL43" s="51"/>
      <c r="AM43" s="254" t="s">
        <v>227</v>
      </c>
    </row>
    <row r="44" spans="2:39" ht="103.5" customHeight="1">
      <c r="B44" s="931" t="s">
        <v>602</v>
      </c>
      <c r="C44" s="993" t="str">
        <f ca="1">INDIRECT([3]EC!$A9)</f>
        <v>Institutions</v>
      </c>
      <c r="D44" s="76"/>
      <c r="E44" s="60"/>
      <c r="F44" s="46"/>
      <c r="G44" s="46"/>
      <c r="H44" s="77"/>
      <c r="I44" s="78"/>
      <c r="J44" s="53"/>
      <c r="K44" s="53"/>
      <c r="L44" s="53"/>
      <c r="M44" s="54"/>
      <c r="N44" s="51"/>
      <c r="O44" s="52"/>
      <c r="P44" s="53"/>
      <c r="Q44" s="53"/>
      <c r="R44" s="54"/>
      <c r="S44" s="51"/>
      <c r="T44" s="52"/>
      <c r="U44" s="53"/>
      <c r="V44" s="53"/>
      <c r="W44" s="54"/>
      <c r="X44" s="51"/>
      <c r="Y44" s="52"/>
      <c r="Z44" s="52"/>
      <c r="AA44" s="53"/>
      <c r="AB44" s="53"/>
      <c r="AC44" s="53"/>
      <c r="AD44" s="53"/>
      <c r="AE44" s="53"/>
      <c r="AF44" s="53"/>
      <c r="AG44" s="53"/>
      <c r="AH44" s="53"/>
      <c r="AI44" s="54"/>
      <c r="AJ44" s="54"/>
      <c r="AK44" s="54"/>
      <c r="AL44" s="51"/>
      <c r="AM44" s="254" t="s">
        <v>227</v>
      </c>
    </row>
    <row r="45" spans="2:39" ht="90" customHeight="1">
      <c r="B45" s="931" t="s">
        <v>603</v>
      </c>
      <c r="C45" s="993" t="str">
        <f ca="1">INDIRECT([3]EC!$A10)</f>
        <v>Corporates</v>
      </c>
      <c r="D45" s="76"/>
      <c r="E45" s="60"/>
      <c r="F45" s="46"/>
      <c r="G45" s="46"/>
      <c r="H45" s="77"/>
      <c r="I45" s="78"/>
      <c r="J45" s="53"/>
      <c r="K45" s="53"/>
      <c r="L45" s="53"/>
      <c r="M45" s="54"/>
      <c r="N45" s="51"/>
      <c r="O45" s="52"/>
      <c r="P45" s="53"/>
      <c r="Q45" s="53"/>
      <c r="R45" s="54"/>
      <c r="S45" s="51"/>
      <c r="T45" s="52"/>
      <c r="U45" s="53"/>
      <c r="V45" s="53"/>
      <c r="W45" s="54"/>
      <c r="X45" s="51"/>
      <c r="Y45" s="52"/>
      <c r="Z45" s="52"/>
      <c r="AA45" s="53"/>
      <c r="AB45" s="53"/>
      <c r="AC45" s="53"/>
      <c r="AD45" s="53"/>
      <c r="AE45" s="53"/>
      <c r="AF45" s="53"/>
      <c r="AG45" s="53"/>
      <c r="AH45" s="53"/>
      <c r="AI45" s="54"/>
      <c r="AJ45" s="54"/>
      <c r="AK45" s="54"/>
      <c r="AL45" s="51"/>
      <c r="AM45" s="254" t="s">
        <v>227</v>
      </c>
    </row>
    <row r="46" spans="2:39" ht="90" customHeight="1">
      <c r="B46" s="931" t="s">
        <v>604</v>
      </c>
      <c r="C46" s="1056" t="str">
        <f ca="1">INDIRECT([3]EC!$A11)</f>
        <v>of which: SME</v>
      </c>
      <c r="D46" s="76"/>
      <c r="E46" s="60"/>
      <c r="F46" s="46"/>
      <c r="G46" s="46"/>
      <c r="H46" s="77"/>
      <c r="I46" s="78"/>
      <c r="J46" s="53"/>
      <c r="K46" s="53"/>
      <c r="L46" s="53"/>
      <c r="M46" s="54"/>
      <c r="N46" s="51"/>
      <c r="O46" s="52"/>
      <c r="P46" s="53"/>
      <c r="Q46" s="53"/>
      <c r="R46" s="54"/>
      <c r="S46" s="51"/>
      <c r="T46" s="52"/>
      <c r="U46" s="53"/>
      <c r="V46" s="53"/>
      <c r="W46" s="54"/>
      <c r="X46" s="51"/>
      <c r="Y46" s="52"/>
      <c r="Z46" s="52"/>
      <c r="AA46" s="53"/>
      <c r="AB46" s="53"/>
      <c r="AC46" s="53"/>
      <c r="AD46" s="53"/>
      <c r="AE46" s="53"/>
      <c r="AF46" s="53"/>
      <c r="AG46" s="53"/>
      <c r="AH46" s="53"/>
      <c r="AI46" s="54"/>
      <c r="AJ46" s="54"/>
      <c r="AK46" s="54"/>
      <c r="AL46" s="51"/>
      <c r="AM46" s="254"/>
    </row>
    <row r="47" spans="2:39" ht="75" customHeight="1">
      <c r="B47" s="931" t="s">
        <v>605</v>
      </c>
      <c r="C47" s="993" t="str">
        <f ca="1">INDIRECT([3]EC!$A12)</f>
        <v>Retail</v>
      </c>
      <c r="D47" s="76"/>
      <c r="E47" s="60"/>
      <c r="F47" s="46"/>
      <c r="G47" s="46"/>
      <c r="H47" s="77"/>
      <c r="I47" s="78"/>
      <c r="J47" s="53"/>
      <c r="K47" s="53"/>
      <c r="L47" s="53"/>
      <c r="M47" s="54"/>
      <c r="N47" s="51"/>
      <c r="O47" s="52"/>
      <c r="P47" s="53"/>
      <c r="Q47" s="53"/>
      <c r="R47" s="54"/>
      <c r="S47" s="51"/>
      <c r="T47" s="52"/>
      <c r="U47" s="53"/>
      <c r="V47" s="53"/>
      <c r="W47" s="54"/>
      <c r="X47" s="51"/>
      <c r="Y47" s="52"/>
      <c r="Z47" s="52"/>
      <c r="AA47" s="53"/>
      <c r="AB47" s="53"/>
      <c r="AC47" s="53"/>
      <c r="AD47" s="53"/>
      <c r="AE47" s="53"/>
      <c r="AF47" s="53"/>
      <c r="AG47" s="53"/>
      <c r="AH47" s="53"/>
      <c r="AI47" s="54"/>
      <c r="AJ47" s="54"/>
      <c r="AK47" s="54"/>
      <c r="AL47" s="51"/>
      <c r="AM47" s="254" t="s">
        <v>227</v>
      </c>
    </row>
    <row r="48" spans="2:39" ht="75" customHeight="1">
      <c r="B48" s="931" t="s">
        <v>606</v>
      </c>
      <c r="C48" s="1056" t="str">
        <f ca="1">INDIRECT([3]EC!$A13)</f>
        <v>of which: SME</v>
      </c>
      <c r="D48" s="76"/>
      <c r="E48" s="60"/>
      <c r="F48" s="46"/>
      <c r="G48" s="46"/>
      <c r="H48" s="77"/>
      <c r="I48" s="78"/>
      <c r="J48" s="53"/>
      <c r="K48" s="53"/>
      <c r="L48" s="53"/>
      <c r="M48" s="54"/>
      <c r="N48" s="51"/>
      <c r="O48" s="52"/>
      <c r="P48" s="53"/>
      <c r="Q48" s="53"/>
      <c r="R48" s="54"/>
      <c r="S48" s="51"/>
      <c r="T48" s="52"/>
      <c r="U48" s="53"/>
      <c r="V48" s="53"/>
      <c r="W48" s="54"/>
      <c r="X48" s="51"/>
      <c r="Y48" s="52"/>
      <c r="Z48" s="52"/>
      <c r="AA48" s="53"/>
      <c r="AB48" s="53"/>
      <c r="AC48" s="53"/>
      <c r="AD48" s="53"/>
      <c r="AE48" s="53"/>
      <c r="AF48" s="53"/>
      <c r="AG48" s="53"/>
      <c r="AH48" s="53"/>
      <c r="AI48" s="54"/>
      <c r="AJ48" s="54"/>
      <c r="AK48" s="54"/>
      <c r="AL48" s="51"/>
      <c r="AM48" s="254"/>
    </row>
    <row r="49" spans="2:39" ht="109.5" customHeight="1">
      <c r="B49" s="931" t="s">
        <v>666</v>
      </c>
      <c r="C49" s="993" t="str">
        <f ca="1">INDIRECT([3]EC!$A14)</f>
        <v>Secured on (by) real state property</v>
      </c>
      <c r="D49" s="76"/>
      <c r="E49" s="60"/>
      <c r="F49" s="46"/>
      <c r="G49" s="46"/>
      <c r="H49" s="77"/>
      <c r="I49" s="78"/>
      <c r="J49" s="53"/>
      <c r="K49" s="53"/>
      <c r="L49" s="53"/>
      <c r="M49" s="54"/>
      <c r="N49" s="51"/>
      <c r="O49" s="52"/>
      <c r="P49" s="53"/>
      <c r="Q49" s="53"/>
      <c r="R49" s="54"/>
      <c r="S49" s="51"/>
      <c r="T49" s="52"/>
      <c r="U49" s="53"/>
      <c r="V49" s="53"/>
      <c r="W49" s="54"/>
      <c r="X49" s="51"/>
      <c r="Y49" s="52"/>
      <c r="Z49" s="52"/>
      <c r="AA49" s="53"/>
      <c r="AB49" s="53"/>
      <c r="AC49" s="53"/>
      <c r="AD49" s="53"/>
      <c r="AE49" s="53"/>
      <c r="AF49" s="53"/>
      <c r="AG49" s="53"/>
      <c r="AH49" s="53"/>
      <c r="AI49" s="54"/>
      <c r="AJ49" s="54"/>
      <c r="AK49" s="54"/>
      <c r="AL49" s="51"/>
      <c r="AM49" s="254" t="s">
        <v>227</v>
      </c>
    </row>
    <row r="50" spans="2:39" ht="126.75" customHeight="1">
      <c r="B50" s="931" t="s">
        <v>607</v>
      </c>
      <c r="C50" s="1056" t="str">
        <f ca="1">INDIRECT([3]EC!$A15)</f>
        <v>of which: residential real state</v>
      </c>
      <c r="D50" s="76"/>
      <c r="E50" s="60"/>
      <c r="F50" s="46"/>
      <c r="G50" s="46"/>
      <c r="H50" s="77"/>
      <c r="I50" s="78"/>
      <c r="J50" s="53"/>
      <c r="K50" s="53"/>
      <c r="L50" s="53"/>
      <c r="M50" s="54"/>
      <c r="N50" s="51"/>
      <c r="O50" s="52"/>
      <c r="P50" s="53"/>
      <c r="Q50" s="53"/>
      <c r="R50" s="54"/>
      <c r="S50" s="51"/>
      <c r="T50" s="52"/>
      <c r="U50" s="53"/>
      <c r="V50" s="53"/>
      <c r="W50" s="54"/>
      <c r="X50" s="51"/>
      <c r="Y50" s="52"/>
      <c r="Z50" s="52"/>
      <c r="AA50" s="53"/>
      <c r="AB50" s="53"/>
      <c r="AC50" s="53"/>
      <c r="AD50" s="53"/>
      <c r="AE50" s="53"/>
      <c r="AF50" s="53"/>
      <c r="AG50" s="53"/>
      <c r="AH50" s="53"/>
      <c r="AI50" s="54"/>
      <c r="AJ50" s="54"/>
      <c r="AK50" s="54"/>
      <c r="AL50" s="51"/>
      <c r="AM50" s="254"/>
    </row>
    <row r="51" spans="2:39" ht="80.25" customHeight="1">
      <c r="B51" s="931" t="s">
        <v>608</v>
      </c>
      <c r="C51" s="994" t="str">
        <f ca="1">INDIRECT([3]EC!$A17)</f>
        <v>Past due</v>
      </c>
      <c r="D51" s="68"/>
      <c r="E51" s="50"/>
      <c r="F51" s="69"/>
      <c r="G51" s="69"/>
      <c r="H51" s="70"/>
      <c r="I51" s="71"/>
      <c r="J51" s="53"/>
      <c r="K51" s="53"/>
      <c r="L51" s="53"/>
      <c r="M51" s="54"/>
      <c r="N51" s="51"/>
      <c r="O51" s="52"/>
      <c r="P51" s="53"/>
      <c r="Q51" s="53"/>
      <c r="R51" s="54"/>
      <c r="S51" s="51"/>
      <c r="T51" s="52"/>
      <c r="U51" s="53"/>
      <c r="V51" s="53"/>
      <c r="W51" s="54"/>
      <c r="X51" s="51"/>
      <c r="Y51" s="128"/>
      <c r="Z51" s="52"/>
      <c r="AA51" s="53"/>
      <c r="AB51" s="53"/>
      <c r="AC51" s="53"/>
      <c r="AD51" s="53"/>
      <c r="AE51" s="53"/>
      <c r="AF51" s="53"/>
      <c r="AG51" s="53"/>
      <c r="AH51" s="53"/>
      <c r="AI51" s="54"/>
      <c r="AJ51" s="54"/>
      <c r="AK51" s="54"/>
      <c r="AL51" s="51"/>
      <c r="AM51" s="254" t="s">
        <v>227</v>
      </c>
    </row>
    <row r="52" spans="2:39" ht="109.5" customHeight="1">
      <c r="B52" s="931" t="s">
        <v>609</v>
      </c>
      <c r="C52" s="994" t="str">
        <f ca="1">INDIRECT([3]EC!$A18)</f>
        <v>Regulatory high-risk categories</v>
      </c>
      <c r="D52" s="68"/>
      <c r="E52" s="50"/>
      <c r="F52" s="69"/>
      <c r="G52" s="69"/>
      <c r="H52" s="70"/>
      <c r="I52" s="71"/>
      <c r="J52" s="53"/>
      <c r="K52" s="53"/>
      <c r="L52" s="53"/>
      <c r="M52" s="54"/>
      <c r="N52" s="51"/>
      <c r="O52" s="52"/>
      <c r="P52" s="53"/>
      <c r="Q52" s="53"/>
      <c r="R52" s="54"/>
      <c r="S52" s="51"/>
      <c r="T52" s="52"/>
      <c r="U52" s="53"/>
      <c r="V52" s="53"/>
      <c r="W52" s="54"/>
      <c r="X52" s="51"/>
      <c r="Y52" s="52"/>
      <c r="Z52" s="52"/>
      <c r="AA52" s="53"/>
      <c r="AB52" s="53"/>
      <c r="AC52" s="53"/>
      <c r="AD52" s="53"/>
      <c r="AE52" s="53"/>
      <c r="AF52" s="53"/>
      <c r="AG52" s="53"/>
      <c r="AH52" s="53"/>
      <c r="AI52" s="54"/>
      <c r="AJ52" s="54"/>
      <c r="AK52" s="54"/>
      <c r="AL52" s="51"/>
      <c r="AM52" s="254" t="s">
        <v>227</v>
      </c>
    </row>
    <row r="53" spans="2:39" ht="97.5" customHeight="1">
      <c r="B53" s="931" t="s">
        <v>610</v>
      </c>
      <c r="C53" s="994" t="str">
        <f ca="1">INDIRECT([3]EC!$A19)</f>
        <v>Covered bonds</v>
      </c>
      <c r="D53" s="68"/>
      <c r="E53" s="50"/>
      <c r="F53" s="69"/>
      <c r="G53" s="69"/>
      <c r="H53" s="70"/>
      <c r="I53" s="71"/>
      <c r="J53" s="53"/>
      <c r="K53" s="53"/>
      <c r="L53" s="53"/>
      <c r="M53" s="54"/>
      <c r="N53" s="51"/>
      <c r="O53" s="52"/>
      <c r="P53" s="53"/>
      <c r="Q53" s="53"/>
      <c r="R53" s="54"/>
      <c r="S53" s="51"/>
      <c r="T53" s="52"/>
      <c r="U53" s="53"/>
      <c r="V53" s="53"/>
      <c r="W53" s="54"/>
      <c r="X53" s="51"/>
      <c r="Y53" s="52"/>
      <c r="Z53" s="52"/>
      <c r="AA53" s="53"/>
      <c r="AB53" s="53"/>
      <c r="AC53" s="53"/>
      <c r="AD53" s="53"/>
      <c r="AE53" s="53"/>
      <c r="AF53" s="53"/>
      <c r="AG53" s="53"/>
      <c r="AH53" s="53"/>
      <c r="AI53" s="54"/>
      <c r="AJ53" s="54"/>
      <c r="AK53" s="54"/>
      <c r="AL53" s="51"/>
      <c r="AM53" s="254" t="s">
        <v>227</v>
      </c>
    </row>
    <row r="54" spans="2:39" ht="123" customHeight="1">
      <c r="B54" s="931" t="s">
        <v>611</v>
      </c>
      <c r="C54" s="994" t="str">
        <f ca="1">INDIRECT([3]EC!$A20)</f>
        <v>Short-term claims on institutions and corporates</v>
      </c>
      <c r="D54" s="68"/>
      <c r="E54" s="50"/>
      <c r="F54" s="69"/>
      <c r="G54" s="69"/>
      <c r="H54" s="70"/>
      <c r="I54" s="71"/>
      <c r="J54" s="53"/>
      <c r="K54" s="53"/>
      <c r="L54" s="53"/>
      <c r="M54" s="54"/>
      <c r="N54" s="51"/>
      <c r="O54" s="52"/>
      <c r="P54" s="53"/>
      <c r="Q54" s="53"/>
      <c r="R54" s="54"/>
      <c r="S54" s="51"/>
      <c r="T54" s="52"/>
      <c r="U54" s="53"/>
      <c r="V54" s="53"/>
      <c r="W54" s="54"/>
      <c r="X54" s="51"/>
      <c r="Y54" s="52"/>
      <c r="Z54" s="52"/>
      <c r="AA54" s="53"/>
      <c r="AB54" s="53"/>
      <c r="AC54" s="53"/>
      <c r="AD54" s="53"/>
      <c r="AE54" s="53"/>
      <c r="AF54" s="53"/>
      <c r="AG54" s="53"/>
      <c r="AH54" s="53"/>
      <c r="AI54" s="54"/>
      <c r="AJ54" s="54"/>
      <c r="AK54" s="54"/>
      <c r="AL54" s="51"/>
      <c r="AM54" s="254" t="s">
        <v>227</v>
      </c>
    </row>
    <row r="55" spans="2:39" ht="115.5" customHeight="1">
      <c r="B55" s="931" t="s">
        <v>612</v>
      </c>
      <c r="C55" s="994" t="str">
        <f ca="1">INDIRECT([3]EC!$A21)</f>
        <v>Claims in the form of CIU</v>
      </c>
      <c r="D55" s="68"/>
      <c r="E55" s="50"/>
      <c r="F55" s="69"/>
      <c r="G55" s="69"/>
      <c r="H55" s="70"/>
      <c r="I55" s="71"/>
      <c r="J55" s="53"/>
      <c r="K55" s="53"/>
      <c r="L55" s="53"/>
      <c r="M55" s="54"/>
      <c r="N55" s="51"/>
      <c r="O55" s="52"/>
      <c r="P55" s="53"/>
      <c r="Q55" s="53"/>
      <c r="R55" s="54"/>
      <c r="S55" s="51"/>
      <c r="T55" s="52"/>
      <c r="U55" s="53"/>
      <c r="V55" s="53"/>
      <c r="W55" s="54"/>
      <c r="X55" s="51"/>
      <c r="Y55" s="52"/>
      <c r="Z55" s="52"/>
      <c r="AA55" s="53"/>
      <c r="AB55" s="53"/>
      <c r="AC55" s="53"/>
      <c r="AD55" s="53"/>
      <c r="AE55" s="53"/>
      <c r="AF55" s="53"/>
      <c r="AG55" s="53"/>
      <c r="AH55" s="53"/>
      <c r="AI55" s="54"/>
      <c r="AJ55" s="54"/>
      <c r="AK55" s="54"/>
      <c r="AL55" s="51"/>
      <c r="AM55" s="254" t="s">
        <v>227</v>
      </c>
    </row>
    <row r="56" spans="2:39" ht="115.5" customHeight="1">
      <c r="B56" s="931" t="s">
        <v>613</v>
      </c>
      <c r="C56" s="994" t="str">
        <f ca="1">INDIRECT([3]EC!$A22)</f>
        <v>Other items</v>
      </c>
      <c r="D56" s="68"/>
      <c r="E56" s="50"/>
      <c r="F56" s="69"/>
      <c r="G56" s="69"/>
      <c r="H56" s="70"/>
      <c r="I56" s="71"/>
      <c r="J56" s="53"/>
      <c r="K56" s="53"/>
      <c r="L56" s="53"/>
      <c r="M56" s="54"/>
      <c r="N56" s="51"/>
      <c r="O56" s="52"/>
      <c r="P56" s="53"/>
      <c r="Q56" s="53"/>
      <c r="R56" s="54"/>
      <c r="S56" s="51"/>
      <c r="T56" s="52"/>
      <c r="U56" s="53"/>
      <c r="V56" s="53"/>
      <c r="W56" s="54"/>
      <c r="X56" s="51"/>
      <c r="Y56" s="52"/>
      <c r="Z56" s="52"/>
      <c r="AA56" s="53"/>
      <c r="AB56" s="53"/>
      <c r="AC56" s="53"/>
      <c r="AD56" s="53"/>
      <c r="AE56" s="53"/>
      <c r="AF56" s="53"/>
      <c r="AG56" s="53"/>
      <c r="AH56" s="53"/>
      <c r="AI56" s="54"/>
      <c r="AJ56" s="54"/>
      <c r="AK56" s="54"/>
      <c r="AL56" s="51"/>
      <c r="AM56" s="254" t="s">
        <v>227</v>
      </c>
    </row>
    <row r="57" spans="2:39" ht="114.75" customHeight="1" thickBot="1">
      <c r="B57" s="932" t="s">
        <v>614</v>
      </c>
      <c r="C57" s="1057" t="str">
        <f ca="1">INDIRECT([3]EC!$A23)</f>
        <v>of which: Equity</v>
      </c>
      <c r="D57" s="79"/>
      <c r="E57" s="80"/>
      <c r="F57" s="81"/>
      <c r="G57" s="81"/>
      <c r="H57" s="82"/>
      <c r="I57" s="83"/>
      <c r="J57" s="84"/>
      <c r="K57" s="84"/>
      <c r="L57" s="84"/>
      <c r="M57" s="85"/>
      <c r="N57" s="86"/>
      <c r="O57" s="87"/>
      <c r="P57" s="84"/>
      <c r="Q57" s="84"/>
      <c r="R57" s="85"/>
      <c r="S57" s="86"/>
      <c r="T57" s="87"/>
      <c r="U57" s="84"/>
      <c r="V57" s="84"/>
      <c r="W57" s="85"/>
      <c r="X57" s="86"/>
      <c r="Y57" s="87"/>
      <c r="Z57" s="87"/>
      <c r="AA57" s="84"/>
      <c r="AB57" s="84"/>
      <c r="AC57" s="84"/>
      <c r="AD57" s="84"/>
      <c r="AE57" s="84"/>
      <c r="AF57" s="84"/>
      <c r="AG57" s="84"/>
      <c r="AH57" s="84"/>
      <c r="AI57" s="85"/>
      <c r="AJ57" s="85"/>
      <c r="AK57" s="85"/>
      <c r="AL57" s="86"/>
      <c r="AM57" s="253"/>
    </row>
    <row r="58" spans="2:39" ht="27">
      <c r="C58" s="995"/>
      <c r="D58" s="88"/>
      <c r="E58" s="88"/>
      <c r="F58" s="88"/>
      <c r="G58" s="88"/>
      <c r="H58" s="88"/>
      <c r="I58" s="88"/>
      <c r="J58" s="30"/>
      <c r="K58" s="30"/>
      <c r="L58" s="30"/>
      <c r="M58" s="30"/>
      <c r="N58" s="30"/>
      <c r="O58" s="30"/>
      <c r="P58" s="30"/>
      <c r="Q58" s="30"/>
      <c r="R58" s="30"/>
      <c r="S58" s="30"/>
      <c r="T58" s="30"/>
      <c r="U58" s="30"/>
      <c r="V58" s="30"/>
      <c r="W58" s="30"/>
      <c r="X58" s="30"/>
      <c r="Z58" s="30"/>
      <c r="AA58" s="30"/>
      <c r="AB58" s="30"/>
      <c r="AC58" s="30"/>
      <c r="AD58" s="30"/>
      <c r="AE58" s="30"/>
      <c r="AF58" s="30"/>
      <c r="AG58" s="30"/>
      <c r="AH58" s="30"/>
      <c r="AI58" s="30"/>
      <c r="AJ58" s="30"/>
      <c r="AK58" s="30"/>
      <c r="AL58" s="30"/>
      <c r="AM58" s="30"/>
    </row>
    <row r="59" spans="2:39" s="89" customFormat="1" ht="45.75">
      <c r="C59" s="1096" t="s">
        <v>156</v>
      </c>
      <c r="D59" s="1096"/>
      <c r="E59" s="1096"/>
      <c r="F59" s="1096"/>
      <c r="G59" s="1096"/>
      <c r="H59" s="1096"/>
      <c r="I59" s="1096"/>
      <c r="J59" s="1096"/>
      <c r="K59" s="1096"/>
      <c r="L59" s="1096"/>
      <c r="M59" s="1096"/>
      <c r="N59" s="1096"/>
      <c r="O59" s="1096"/>
      <c r="P59" s="1096"/>
      <c r="Q59" s="1096"/>
      <c r="R59" s="1096"/>
      <c r="S59" s="1096"/>
      <c r="T59" s="1096"/>
      <c r="U59" s="1096"/>
      <c r="V59" s="1096"/>
      <c r="W59" s="1096"/>
      <c r="X59" s="1096"/>
      <c r="Y59" s="1096"/>
      <c r="Z59" s="1096"/>
      <c r="AA59" s="1096"/>
      <c r="AB59" s="1096"/>
      <c r="AC59" s="1096"/>
      <c r="AD59" s="1096"/>
      <c r="AE59" s="1096"/>
      <c r="AF59" s="1096"/>
      <c r="AG59" s="1096"/>
      <c r="AH59" s="1096"/>
      <c r="AI59" s="1096"/>
      <c r="AJ59" s="1096"/>
      <c r="AK59" s="1096"/>
      <c r="AL59" s="1096"/>
      <c r="AM59" s="1096"/>
    </row>
    <row r="60" spans="2:39" ht="27">
      <c r="C60" s="996"/>
      <c r="D60" s="88"/>
      <c r="E60" s="88"/>
      <c r="F60" s="88"/>
      <c r="G60" s="88"/>
      <c r="H60" s="88"/>
      <c r="I60" s="88"/>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row>
    <row r="61" spans="2:39" ht="27">
      <c r="C61" s="996"/>
      <c r="D61" s="88"/>
      <c r="E61" s="88"/>
      <c r="F61" s="88"/>
      <c r="G61" s="88"/>
      <c r="H61" s="88"/>
      <c r="I61" s="88"/>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row>
    <row r="62" spans="2:39" ht="27">
      <c r="C62" s="997"/>
      <c r="D62" s="90"/>
      <c r="E62" s="90"/>
      <c r="F62" s="90"/>
      <c r="G62" s="90"/>
      <c r="H62" s="90"/>
      <c r="I62" s="9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row>
  </sheetData>
  <mergeCells count="42">
    <mergeCell ref="J7:K7"/>
    <mergeCell ref="C19:AM19"/>
    <mergeCell ref="AB7:AB9"/>
    <mergeCell ref="AL6:AL9"/>
    <mergeCell ref="Z6:AK6"/>
    <mergeCell ref="AJ7:AJ9"/>
    <mergeCell ref="T6:W7"/>
    <mergeCell ref="AD7:AD9"/>
    <mergeCell ref="X6:X9"/>
    <mergeCell ref="Z7:Z9"/>
    <mergeCell ref="C59:AM59"/>
    <mergeCell ref="J8:J9"/>
    <mergeCell ref="K8:K9"/>
    <mergeCell ref="P7:P9"/>
    <mergeCell ref="L8:L9"/>
    <mergeCell ref="M8:M9"/>
    <mergeCell ref="Q7:Q9"/>
    <mergeCell ref="O7:O9"/>
    <mergeCell ref="G6:G9"/>
    <mergeCell ref="E7:E9"/>
    <mergeCell ref="O6:R6"/>
    <mergeCell ref="H7:I7"/>
    <mergeCell ref="H6:M6"/>
    <mergeCell ref="AK7:AK9"/>
    <mergeCell ref="AI7:AI9"/>
    <mergeCell ref="AG7:AH7"/>
    <mergeCell ref="C38:AM38"/>
    <mergeCell ref="D6:E6"/>
    <mergeCell ref="L7:M7"/>
    <mergeCell ref="C12:AM12"/>
    <mergeCell ref="AC7:AC9"/>
    <mergeCell ref="AM6:AM9"/>
    <mergeCell ref="AF7:AF9"/>
    <mergeCell ref="N6:N9"/>
    <mergeCell ref="F6:F9"/>
    <mergeCell ref="AE7:AE9"/>
    <mergeCell ref="AA7:AA9"/>
    <mergeCell ref="H8:H9"/>
    <mergeCell ref="I8:I9"/>
    <mergeCell ref="R8:R9"/>
    <mergeCell ref="Y7:Y9"/>
    <mergeCell ref="S6:S9"/>
  </mergeCells>
  <phoneticPr fontId="48" type="noConversion"/>
  <conditionalFormatting sqref="C34 C32 C28:C30 C12:C24 C36:C57">
    <cfRule type="cellIs" dxfId="3" priority="1" stopIfTrue="1" operator="equal">
      <formula>#REF!</formula>
    </cfRule>
  </conditionalFormatting>
  <pageMargins left="0.70866141732283472" right="0.70866141732283472" top="0.15748031496062992" bottom="0" header="0.31496062992125984" footer="0.31496062992125984"/>
  <pageSetup paperSize="8" scale="17" fitToWidth="2" orientation="landscape" cellComments="asDisplayed" r:id="rId1"/>
  <headerFooter alignWithMargins="0">
    <oddFooter>&amp;C&amp;60&amp;U&amp;A&amp;R&amp;40&amp;P of &amp;N</oddFooter>
  </headerFooter>
</worksheet>
</file>

<file path=xl/worksheets/sheet3.xml><?xml version="1.0" encoding="utf-8"?>
<worksheet xmlns="http://schemas.openxmlformats.org/spreadsheetml/2006/main" xmlns:r="http://schemas.openxmlformats.org/officeDocument/2006/relationships">
  <sheetPr codeName="Hoja3">
    <pageSetUpPr fitToPage="1"/>
  </sheetPr>
  <dimension ref="B1:AM57"/>
  <sheetViews>
    <sheetView zoomScale="25" zoomScaleNormal="25" zoomScaleSheetLayoutView="25" workbookViewId="0">
      <pane xSplit="3" ySplit="9" topLeftCell="D10" activePane="bottomRight" state="frozen"/>
      <selection pane="topRight" activeCell="D1" sqref="D1"/>
      <selection pane="bottomLeft" activeCell="A10" sqref="A10"/>
      <selection pane="bottomRight" activeCell="D10" sqref="D10"/>
    </sheetView>
  </sheetViews>
  <sheetFormatPr baseColWidth="10" defaultColWidth="11.42578125" defaultRowHeight="15"/>
  <cols>
    <col min="1" max="1" width="6.85546875" style="26" customWidth="1"/>
    <col min="2" max="2" width="18.85546875" style="26" customWidth="1"/>
    <col min="3" max="3" width="91.5703125" style="26" customWidth="1"/>
    <col min="4" max="4" width="53" style="26" customWidth="1"/>
    <col min="5" max="5" width="35.28515625" style="121" customWidth="1"/>
    <col min="6" max="6" width="37.140625" style="26" customWidth="1"/>
    <col min="7" max="8" width="35.85546875" style="26" customWidth="1"/>
    <col min="9" max="9" width="31.7109375" style="26" customWidth="1"/>
    <col min="10" max="10" width="35.7109375" style="26" customWidth="1"/>
    <col min="11" max="11" width="34" style="26" customWidth="1"/>
    <col min="12" max="12" width="30.28515625" style="26" customWidth="1"/>
    <col min="13" max="13" width="31.7109375" style="26" customWidth="1"/>
    <col min="14" max="14" width="32.140625" style="26" customWidth="1"/>
    <col min="15" max="15" width="33.5703125" style="26" customWidth="1"/>
    <col min="16" max="17" width="35.7109375" style="26" customWidth="1"/>
    <col min="18" max="18" width="35.28515625" style="26" customWidth="1"/>
    <col min="19" max="19" width="39.28515625" style="26" customWidth="1"/>
    <col min="20" max="23" width="20.7109375" style="26" customWidth="1"/>
    <col min="24" max="25" width="34" style="26" customWidth="1"/>
    <col min="26" max="26" width="27.5703125" style="26" customWidth="1"/>
    <col min="27" max="27" width="37.28515625" style="26" customWidth="1"/>
    <col min="28" max="28" width="11.42578125" style="26"/>
    <col min="29" max="29" width="166.28515625" style="26" customWidth="1"/>
    <col min="30" max="16384" width="11.42578125" style="26"/>
  </cols>
  <sheetData>
    <row r="1" spans="2:39" ht="45.75">
      <c r="C1" s="1" t="s">
        <v>333</v>
      </c>
      <c r="D1" s="2" t="s">
        <v>137</v>
      </c>
      <c r="E1" s="2"/>
      <c r="F1" s="3"/>
      <c r="G1" s="3"/>
      <c r="H1" s="3"/>
      <c r="I1" s="3"/>
      <c r="J1" s="3"/>
      <c r="K1" s="4"/>
      <c r="L1" s="5"/>
      <c r="M1" s="4"/>
      <c r="N1" s="4"/>
      <c r="O1" s="4"/>
      <c r="P1" s="4"/>
      <c r="Q1" s="4"/>
      <c r="R1" s="4"/>
      <c r="S1" s="4"/>
      <c r="T1" s="4"/>
      <c r="U1" s="6"/>
      <c r="V1" s="6"/>
      <c r="W1" s="7"/>
      <c r="X1" s="7"/>
      <c r="Y1" s="7"/>
      <c r="Z1" s="91"/>
      <c r="AA1" s="7"/>
    </row>
    <row r="2" spans="2:39" ht="36">
      <c r="B2" s="934"/>
      <c r="C2" s="934"/>
      <c r="D2" s="946" t="s">
        <v>564</v>
      </c>
      <c r="E2" s="946"/>
      <c r="F2" s="946" t="str">
        <f ca="1">INDIRECT([3]BASE!$A$5)</f>
        <v>Credit, counterparty credit and dilution risks and free delivery [CA, CR]</v>
      </c>
      <c r="G2" s="946"/>
      <c r="H2" s="947"/>
      <c r="I2" s="948"/>
      <c r="J2" s="948"/>
      <c r="K2" s="948"/>
      <c r="L2" s="964" t="str">
        <f ca="1">INDIRECT([3]AP!$A$4)</f>
        <v>SA exposures classes excluding securitisation positions</v>
      </c>
      <c r="M2" s="1"/>
      <c r="N2" s="1"/>
      <c r="O2" s="1"/>
      <c r="P2" s="1"/>
      <c r="Q2" s="1"/>
      <c r="R2" s="1" t="str">
        <f ca="1">INDIRECT([3]PO!$A$5)</f>
        <v>Banking book</v>
      </c>
      <c r="S2" s="944"/>
      <c r="T2" s="944"/>
      <c r="U2" s="942"/>
      <c r="V2" s="942"/>
      <c r="W2" s="943"/>
      <c r="X2" s="943"/>
      <c r="Y2" s="7"/>
      <c r="Z2" s="91"/>
      <c r="AA2" s="7"/>
    </row>
    <row r="3" spans="2:39" ht="57" customHeight="1">
      <c r="D3" s="894"/>
      <c r="E3" s="92"/>
      <c r="F3" s="1144"/>
      <c r="G3" s="1145"/>
      <c r="H3" s="941" t="s">
        <v>565</v>
      </c>
      <c r="I3" s="935" t="str">
        <f ca="1">INDIRECT([3]EC!$A$26)</f>
        <v>Government</v>
      </c>
      <c r="J3" s="949"/>
      <c r="K3" s="935" t="str">
        <f ca="1">INDIRECT([3]EC!$A$27)</f>
        <v>Institutions</v>
      </c>
      <c r="L3" s="935"/>
      <c r="M3" s="935" t="str">
        <f ca="1">INDIRECT([3]EC!$A$28)</f>
        <v>Corporate</v>
      </c>
      <c r="N3" s="935"/>
      <c r="O3" s="1342" t="str">
        <f ca="1">INDIRECT([3]EC!$A$29)</f>
        <v>Retail</v>
      </c>
      <c r="P3" s="935"/>
      <c r="Q3" s="935"/>
      <c r="R3" s="950"/>
      <c r="S3" s="950"/>
      <c r="T3" s="9"/>
      <c r="U3" s="10"/>
      <c r="V3" s="10"/>
      <c r="W3" s="10"/>
      <c r="X3" s="10"/>
      <c r="Y3" s="10"/>
      <c r="Z3" s="10"/>
      <c r="AA3" s="10"/>
    </row>
    <row r="4" spans="2:39" ht="9" customHeight="1" thickBot="1">
      <c r="D4" s="895"/>
      <c r="E4" s="895"/>
      <c r="F4" s="895"/>
      <c r="G4" s="895"/>
      <c r="H4" s="93"/>
      <c r="I4" s="94"/>
      <c r="J4" s="95"/>
      <c r="K4" s="95"/>
      <c r="L4" s="95"/>
      <c r="M4" s="96"/>
      <c r="N4" s="96"/>
      <c r="O4" s="96"/>
      <c r="P4" s="96"/>
      <c r="Q4" s="96"/>
      <c r="R4" s="96"/>
      <c r="S4" s="96"/>
      <c r="T4" s="96"/>
      <c r="U4" s="97"/>
      <c r="V4" s="97"/>
      <c r="W4" s="97"/>
      <c r="X4" s="97"/>
      <c r="Y4" s="97"/>
      <c r="Z4" s="97"/>
      <c r="AA4" s="97"/>
    </row>
    <row r="5" spans="2:39" ht="148.5" customHeight="1">
      <c r="B5" s="210"/>
      <c r="C5" s="214"/>
      <c r="D5" s="1068" t="str">
        <f ca="1">INDIRECT([3]AT!$A8)</f>
        <v>Original exposure pre conversion factors</v>
      </c>
      <c r="E5" s="1146" t="str">
        <f>[3]AT!$F$8</f>
        <v>Original exposure pre conversion factors</v>
      </c>
      <c r="F5" s="1082" t="str">
        <f ca="1">INDIRECT([3]AT!$A9)</f>
        <v>(-) Value adjustments and provisions</v>
      </c>
      <c r="G5" s="1082" t="str">
        <f ca="1">INDIRECT([3]AT!$A10)</f>
        <v>Exposure net of value adjustments and provisions</v>
      </c>
      <c r="H5" s="1113" t="str">
        <f ca="1">INDIRECT([3]CG!$A23)</f>
        <v>Credit Risk Mitigation Techniques with substitution effects on the exposure</v>
      </c>
      <c r="I5" s="1114" t="str">
        <f>[3]CG!$F$6</f>
        <v>Guarantees</v>
      </c>
      <c r="J5" s="1114" t="str">
        <f>[3]CG!$F$6</f>
        <v>Guarantees</v>
      </c>
      <c r="K5" s="1114" t="str">
        <f>[3]CG!$F$6</f>
        <v>Guarantees</v>
      </c>
      <c r="L5" s="1114" t="str">
        <f>[3]CG!$F$6</f>
        <v>Guarantees</v>
      </c>
      <c r="M5" s="1115" t="str">
        <f>[3]CG!$F$6</f>
        <v>Guarantees</v>
      </c>
      <c r="N5" s="1080" t="str">
        <f ca="1">INDIRECT([3]AT!$A16)</f>
        <v>Net exposure after CRM substitution effects pre conversion factors</v>
      </c>
      <c r="O5" s="1152" t="str">
        <f ca="1">CONCATENATE(INDIRECT([3]CG!$A$27),": ",INDIRECT([3]CG!$A$9),". ",INDIRECT([3]CG!$A$11)," ",INDIRECT([3]CG!$A$24))</f>
        <v>Credit Risk Mitigation techniques affecting the amount of the exposure: Funded credit protection. Financial collateral Comprehensive method</v>
      </c>
      <c r="P5" s="1153"/>
      <c r="Q5" s="1153"/>
      <c r="R5" s="1154"/>
      <c r="S5" s="1093" t="str">
        <f ca="1">INDIRECT([3]AT!$A18)</f>
        <v>Fully adjusted exposure value (E*)</v>
      </c>
      <c r="T5" s="1150" t="str">
        <f ca="1">INDIRECT([3]PI!$A25)</f>
        <v xml:space="preserve">Breakdown of the fully adjusted exposure of off-balance sheet items by conversion factors </v>
      </c>
      <c r="U5" s="1150" t="str">
        <f>[3]PI!$F$26</f>
        <v>0% conversion factor</v>
      </c>
      <c r="V5" s="1150" t="str">
        <f>[3]PI!$F$26</f>
        <v>0% conversion factor</v>
      </c>
      <c r="W5" s="1151" t="str">
        <f>[3]PI!$F$26</f>
        <v>0% conversion factor</v>
      </c>
      <c r="X5" s="1135" t="str">
        <f ca="1">INDIRECT([3]AT!$A19)</f>
        <v>Exposure value</v>
      </c>
      <c r="Y5" s="897"/>
      <c r="Z5" s="1124" t="str">
        <f ca="1">INDIRECT([3]AT!$A23)</f>
        <v>Risk weighted exposure amount</v>
      </c>
      <c r="AA5" s="1077" t="str">
        <f ca="1">INDIRECT([3]AT!$A26)</f>
        <v>Capital requirements</v>
      </c>
    </row>
    <row r="6" spans="2:39" ht="97.5" customHeight="1">
      <c r="B6" s="209"/>
      <c r="C6" s="215"/>
      <c r="D6" s="969"/>
      <c r="E6" s="1106" t="s">
        <v>146</v>
      </c>
      <c r="F6" s="1083" t="str">
        <f>[3]AT!$F$9</f>
        <v>Value adjustments and provisions</v>
      </c>
      <c r="G6" s="1147" t="str">
        <f>[3]AT!$F$10</f>
        <v>Exposure net of value adjustments and provisions</v>
      </c>
      <c r="H6" s="1070" t="str">
        <f ca="1">CONCATENATE(INDIRECT([3]CG!$A$4),". ",INDIRECT([3]AT!$A$31))</f>
        <v>Unfunded credit protection. Adjusted value [Ga]</v>
      </c>
      <c r="I6" s="1112" t="str">
        <f>[3]CG!$F$6</f>
        <v>Guarantees</v>
      </c>
      <c r="J6" s="1070" t="str">
        <f ca="1">INDIRECT([3]CG!$A9)</f>
        <v>Funded credit protection</v>
      </c>
      <c r="K6" s="1071" t="str">
        <f>[3]CG!$F$11</f>
        <v>Credit Risk Mitigation, Funded credit protection, Financial collateral</v>
      </c>
      <c r="L6" s="1070" t="str">
        <f ca="1">INDIRECT([3]AT!$A12)</f>
        <v>Substitution of the exposure due to CRM</v>
      </c>
      <c r="M6" s="1071" t="str">
        <f>[3]AT!$F$13</f>
        <v>Inflows</v>
      </c>
      <c r="N6" s="1081" t="str">
        <f>CONCATENATE([3]AT!$F$16," = ", [3]AT!$F$10, " - ", [3]AT!$F$14, " + ", [3]AT!$F$13)</f>
        <v>Net exposure after CRM substitution effects pre conversion factors = Exposure net of value adjustments and provisions - Outflows + Inflows</v>
      </c>
      <c r="O6" s="1088" t="s">
        <v>150</v>
      </c>
      <c r="P6" s="1139" t="str">
        <f ca="1">INDIRECT([3]CG!$A$12) &amp; ": " &amp; INDIRECT([3]AT!$A$32)</f>
        <v>Financial collateral: Adjusted value [Cvam]</v>
      </c>
      <c r="Q6" s="1102" t="str">
        <f ca="1">INDIRECT([3]AT!$A$34) &amp; " " &amp; INDIRECT([3]TR!$A$4) &amp; " " &amp; INDIRECT([3]CG!$A$12)</f>
        <v>Market value of Financial collateral</v>
      </c>
      <c r="R6" s="970"/>
      <c r="S6" s="1094"/>
      <c r="T6" s="1142"/>
      <c r="U6" s="1142"/>
      <c r="V6" s="1142"/>
      <c r="W6" s="1143"/>
      <c r="X6" s="1136" t="str">
        <f>[3]AT!$F$19</f>
        <v>Exposure value</v>
      </c>
      <c r="Y6" s="1090" t="str">
        <f ca="1">INDIRECT([3]MC!$A156)</f>
        <v>of which: arising from counterparty credit risk</v>
      </c>
      <c r="Z6" s="1125" t="str">
        <f>[3]AT!$F$23</f>
        <v>Risk weighted exposure amount</v>
      </c>
      <c r="AA6" s="1078" t="str">
        <f>[3]AT!$F$26</f>
        <v>Capital requirements</v>
      </c>
    </row>
    <row r="7" spans="2:39" ht="30" customHeight="1">
      <c r="B7" s="209"/>
      <c r="C7" s="215"/>
      <c r="D7" s="969"/>
      <c r="E7" s="1107"/>
      <c r="F7" s="1083" t="str">
        <f>[3]AT!$F$9</f>
        <v>Value adjustments and provisions</v>
      </c>
      <c r="G7" s="1147" t="str">
        <f>[3]AT!$F$10</f>
        <v>Exposure net of value adjustments and provisions</v>
      </c>
      <c r="H7" s="1086" t="str">
        <f ca="1">INDIRECT([3]CG!$A6)</f>
        <v>Guarantees</v>
      </c>
      <c r="I7" s="1086" t="str">
        <f ca="1">INDIRECT([3]CG!$A7)</f>
        <v>Credit derivatives</v>
      </c>
      <c r="J7" s="1098" t="str">
        <f ca="1">INDIRECT([3]CG!$A11) &amp; ": Simple method"</f>
        <v>Financial collateral: Simple method</v>
      </c>
      <c r="K7" s="1098" t="str">
        <f ca="1">INDIRECT([3]CG!$A13)</f>
        <v>Other funded credit protection</v>
      </c>
      <c r="L7" s="1098" t="str">
        <f ca="1">INDIRECT([3]AT!$A$14)</f>
        <v>(-) Total Outflows</v>
      </c>
      <c r="M7" s="1098" t="str">
        <f ca="1">INDIRECT([3]AT!$A$13) &amp; " (+)"</f>
        <v>Total Inflows (+)</v>
      </c>
      <c r="N7" s="1081" t="str">
        <f>CONCATENATE([3]AT!$F$16," = ", [3]AT!$F$10, " - ", [3]AT!$F$14, " + ", [3]AT!$F$13)</f>
        <v>Net exposure after CRM substitution effects pre conversion factors = Exposure net of value adjustments and provisions - Outflows + Inflows</v>
      </c>
      <c r="O7" s="1105"/>
      <c r="P7" s="1140" t="str">
        <f>[3]AT!$F$32</f>
        <v>Adjusted value [Cvam]</v>
      </c>
      <c r="Q7" s="1103" t="str">
        <f>[3]AT!$F$34</f>
        <v>Market value</v>
      </c>
      <c r="R7" s="1088" t="s">
        <v>152</v>
      </c>
      <c r="S7" s="1094"/>
      <c r="T7" s="971"/>
      <c r="U7" s="971"/>
      <c r="V7" s="971"/>
      <c r="W7" s="971"/>
      <c r="X7" s="1136" t="str">
        <f>[3]AT!$F$19</f>
        <v>Exposure value</v>
      </c>
      <c r="Y7" s="1091" t="str">
        <f>[3]MC!$F$156</f>
        <v>Exposures: Transactions subject to (arising from) counterparty credit risk</v>
      </c>
      <c r="Z7" s="1125" t="str">
        <f>[3]AT!$F$23</f>
        <v>Risk weighted exposure amount</v>
      </c>
      <c r="AA7" s="1078" t="str">
        <f>[3]AT!$F$26</f>
        <v>Capital requirements</v>
      </c>
    </row>
    <row r="8" spans="2:39" ht="105" customHeight="1">
      <c r="B8" s="209"/>
      <c r="C8" s="215"/>
      <c r="D8" s="972"/>
      <c r="E8" s="1108"/>
      <c r="F8" s="1083" t="str">
        <f>[3]AT!$F$9</f>
        <v>Value adjustments and provisions</v>
      </c>
      <c r="G8" s="1148" t="str">
        <f>[3]AT!$F$10</f>
        <v>Exposure net of value adjustments and provisions</v>
      </c>
      <c r="H8" s="1087" t="str">
        <f>[3]CG!$F$6</f>
        <v>Guarantees</v>
      </c>
      <c r="I8" s="1087" t="str">
        <f>[3]CG!$F$7</f>
        <v>Credit derivatives</v>
      </c>
      <c r="J8" s="1083" t="str">
        <f>[3]CG!$F$11</f>
        <v>Credit Risk Mitigation, Funded credit protection, Financial collateral</v>
      </c>
      <c r="K8" s="1083" t="str">
        <f>[3]CG!$F$13</f>
        <v>Other funded credit protection</v>
      </c>
      <c r="L8" s="1084" t="str">
        <f>[3]AT!$F$14</f>
        <v>Outflows</v>
      </c>
      <c r="M8" s="1084" t="str">
        <f>[3]AT!$F$13</f>
        <v>Inflows</v>
      </c>
      <c r="N8" s="1081" t="str">
        <f>CONCATENATE([3]AT!$F$16," = ", [3]AT!$F$10, " - ", [3]AT!$F$14, " + ", [3]AT!$F$13)</f>
        <v>Net exposure after CRM substitution effects pre conversion factors = Exposure net of value adjustments and provisions - Outflows + Inflows</v>
      </c>
      <c r="O8" s="1089"/>
      <c r="P8" s="1141" t="str">
        <f>[3]AT!$F$32</f>
        <v>Adjusted value [Cvam]</v>
      </c>
      <c r="Q8" s="1104" t="str">
        <f>[3]AT!$F$34</f>
        <v>Market value</v>
      </c>
      <c r="R8" s="1089"/>
      <c r="S8" s="1095"/>
      <c r="T8" s="1051" t="str">
        <f ca="1">INDIRECT([3]PI!$A26)</f>
        <v>0%</v>
      </c>
      <c r="U8" s="1051" t="str">
        <f ca="1">INDIRECT([3]PI!$A27)</f>
        <v xml:space="preserve">20% </v>
      </c>
      <c r="V8" s="1051" t="str">
        <f ca="1">INDIRECT([3]PI!$A28)</f>
        <v>50%</v>
      </c>
      <c r="W8" s="1051" t="str">
        <f ca="1">INDIRECT([3]PI!$A29)</f>
        <v>100%</v>
      </c>
      <c r="X8" s="1136" t="str">
        <f>[3]AT!$F$19</f>
        <v>Exposure value</v>
      </c>
      <c r="Y8" s="1092" t="str">
        <f>[3]MC!$F$156</f>
        <v>Exposures: Transactions subject to (arising from) counterparty credit risk</v>
      </c>
      <c r="Z8" s="1126" t="str">
        <f>[3]AT!$F$23</f>
        <v>Risk weighted exposure amount</v>
      </c>
      <c r="AA8" s="1079" t="str">
        <f>[3]AT!$F$26</f>
        <v>Capital requirements</v>
      </c>
    </row>
    <row r="9" spans="2:39" ht="105" customHeight="1">
      <c r="B9" s="209"/>
      <c r="C9" s="215"/>
      <c r="D9" s="911" t="s">
        <v>171</v>
      </c>
      <c r="E9" s="912">
        <v>2</v>
      </c>
      <c r="F9" s="913" t="s">
        <v>172</v>
      </c>
      <c r="G9" s="914" t="s">
        <v>553</v>
      </c>
      <c r="H9" s="913" t="s">
        <v>173</v>
      </c>
      <c r="I9" s="913" t="s">
        <v>174</v>
      </c>
      <c r="J9" s="913" t="s">
        <v>175</v>
      </c>
      <c r="K9" s="913" t="s">
        <v>176</v>
      </c>
      <c r="L9" s="913" t="s">
        <v>177</v>
      </c>
      <c r="M9" s="913" t="s">
        <v>178</v>
      </c>
      <c r="N9" s="913" t="s">
        <v>554</v>
      </c>
      <c r="O9" s="915" t="s">
        <v>217</v>
      </c>
      <c r="P9" s="924" t="s">
        <v>179</v>
      </c>
      <c r="Q9" s="925" t="s">
        <v>180</v>
      </c>
      <c r="R9" s="918" t="s">
        <v>218</v>
      </c>
      <c r="S9" s="919" t="s">
        <v>181</v>
      </c>
      <c r="T9" s="920" t="s">
        <v>199</v>
      </c>
      <c r="U9" s="919" t="s">
        <v>182</v>
      </c>
      <c r="V9" s="920" t="s">
        <v>183</v>
      </c>
      <c r="W9" s="919" t="s">
        <v>184</v>
      </c>
      <c r="X9" s="919" t="s">
        <v>555</v>
      </c>
      <c r="Y9" s="926" t="s">
        <v>200</v>
      </c>
      <c r="Z9" s="193" t="s">
        <v>195</v>
      </c>
      <c r="AA9" s="927" t="s">
        <v>196</v>
      </c>
    </row>
    <row r="10" spans="2:39" ht="187.5" customHeight="1">
      <c r="B10" s="928" t="s">
        <v>575</v>
      </c>
      <c r="C10" s="216" t="str">
        <f ca="1">INDIRECT([3]MC!$A143)</f>
        <v>Total exposures</v>
      </c>
      <c r="D10" s="98"/>
      <c r="E10" s="60"/>
      <c r="F10" s="99"/>
      <c r="G10" s="99"/>
      <c r="H10" s="100"/>
      <c r="I10" s="101"/>
      <c r="J10" s="101"/>
      <c r="K10" s="101"/>
      <c r="L10" s="101"/>
      <c r="M10" s="102"/>
      <c r="N10" s="103"/>
      <c r="O10" s="150"/>
      <c r="P10" s="41"/>
      <c r="Q10" s="41"/>
      <c r="R10" s="151"/>
      <c r="S10" s="98"/>
      <c r="T10" s="104"/>
      <c r="U10" s="105"/>
      <c r="V10" s="105"/>
      <c r="W10" s="106"/>
      <c r="X10" s="193"/>
      <c r="Y10" s="211"/>
      <c r="Z10" s="107"/>
      <c r="AA10" s="108"/>
    </row>
    <row r="11" spans="2:39" ht="72" customHeight="1">
      <c r="B11" s="929"/>
      <c r="C11" s="1072" t="str">
        <f ca="1">INDIRECT([3]MC!$A141)</f>
        <v>Breakdown of total exposures by exposure type</v>
      </c>
      <c r="D11" s="1072" t="str">
        <f>[3]MC!$F$142</f>
        <v>Total exposures</v>
      </c>
      <c r="E11" s="1072" t="str">
        <f>[3]MC!$F$142</f>
        <v>Total exposures</v>
      </c>
      <c r="F11" s="1072" t="str">
        <f>[3]MC!$F$142</f>
        <v>Total exposures</v>
      </c>
      <c r="G11" s="1072" t="str">
        <f>[3]MC!$F$142</f>
        <v>Total exposures</v>
      </c>
      <c r="H11" s="1072" t="str">
        <f>[3]MC!$F$142</f>
        <v>Total exposures</v>
      </c>
      <c r="I11" s="1072" t="str">
        <f>[3]MC!$F$142</f>
        <v>Total exposures</v>
      </c>
      <c r="J11" s="1072" t="str">
        <f>[3]MC!$F$142</f>
        <v>Total exposures</v>
      </c>
      <c r="K11" s="1072" t="str">
        <f>[3]MC!$F$142</f>
        <v>Total exposures</v>
      </c>
      <c r="L11" s="1072" t="str">
        <f>[3]MC!$F$142</f>
        <v>Total exposures</v>
      </c>
      <c r="M11" s="1072" t="str">
        <f>[3]MC!$F$142</f>
        <v>Total exposures</v>
      </c>
      <c r="N11" s="1072" t="str">
        <f>[3]MC!$F$142</f>
        <v>Total exposures</v>
      </c>
      <c r="O11" s="1072" t="str">
        <f>[3]MC!$F$142</f>
        <v>Total exposures</v>
      </c>
      <c r="P11" s="1072" t="str">
        <f>[3]MC!$F$142</f>
        <v>Total exposures</v>
      </c>
      <c r="Q11" s="1072" t="str">
        <f>[3]MC!$F$142</f>
        <v>Total exposures</v>
      </c>
      <c r="R11" s="1072" t="str">
        <f>[3]MC!$F$142</f>
        <v>Total exposures</v>
      </c>
      <c r="S11" s="1072" t="str">
        <f>[3]MC!$F$142</f>
        <v>Total exposures</v>
      </c>
      <c r="T11" s="1072" t="str">
        <f>[3]MC!$F$142</f>
        <v>Total exposures</v>
      </c>
      <c r="U11" s="1072" t="str">
        <f>[3]MC!$F$142</f>
        <v>Total exposures</v>
      </c>
      <c r="V11" s="1072" t="str">
        <f>[3]MC!$F$142</f>
        <v>Total exposures</v>
      </c>
      <c r="W11" s="1072" t="str">
        <f>[3]MC!$F$142</f>
        <v>Total exposures</v>
      </c>
      <c r="X11" s="1072" t="str">
        <f>[3]MC!$F$142</f>
        <v>Total exposures</v>
      </c>
      <c r="Y11" s="1072" t="str">
        <f>[3]MC!$F$142</f>
        <v>Total exposures</v>
      </c>
      <c r="Z11" s="1072" t="str">
        <f>[3]MC!$F$142</f>
        <v>Total exposures</v>
      </c>
      <c r="AA11" s="1072" t="str">
        <f>[3]MC!$F$142</f>
        <v>Total exposures</v>
      </c>
      <c r="AB11" s="1072" t="str">
        <f>[3]MC!$F$142</f>
        <v>Total exposures</v>
      </c>
      <c r="AC11" s="1072" t="str">
        <f>[3]MC!$F$142</f>
        <v>Total exposures</v>
      </c>
      <c r="AD11" s="1072" t="str">
        <f>[3]MC!$F$142</f>
        <v>Total exposures</v>
      </c>
      <c r="AE11" s="1072" t="str">
        <f>[3]MC!$F$142</f>
        <v>Total exposures</v>
      </c>
      <c r="AF11" s="1072" t="str">
        <f>[3]MC!$F$142</f>
        <v>Total exposures</v>
      </c>
      <c r="AG11" s="1073" t="str">
        <f>[3]MC!$F$142</f>
        <v>Total exposures</v>
      </c>
      <c r="AH11" s="1073" t="str">
        <f>[3]MC!$F$142</f>
        <v>Total exposures</v>
      </c>
      <c r="AI11" s="1073" t="str">
        <f>[3]MC!$F$142</f>
        <v>Total exposures</v>
      </c>
      <c r="AJ11" s="1073" t="str">
        <f>[3]MC!$F$142</f>
        <v>Total exposures</v>
      </c>
      <c r="AK11" s="1073" t="str">
        <f>[3]MC!$F$142</f>
        <v>Total exposures</v>
      </c>
      <c r="AL11" s="1073" t="str">
        <f>[3]MC!$F$142</f>
        <v>Total exposures</v>
      </c>
      <c r="AM11" s="1074" t="str">
        <f>[3]MC!$F$142</f>
        <v>Total exposures</v>
      </c>
    </row>
    <row r="12" spans="2:39" ht="111.75" customHeight="1">
      <c r="B12" s="928" t="s">
        <v>576</v>
      </c>
      <c r="C12" s="1036" t="str">
        <f ca="1">INDIRECT([3]MC!$A144)</f>
        <v>On-balance sheet  items</v>
      </c>
      <c r="D12" s="38"/>
      <c r="E12" s="883"/>
      <c r="F12" s="39"/>
      <c r="G12" s="162"/>
      <c r="H12" s="163"/>
      <c r="I12" s="163"/>
      <c r="J12" s="163"/>
      <c r="K12" s="163"/>
      <c r="L12" s="163"/>
      <c r="M12" s="164"/>
      <c r="N12" s="165"/>
      <c r="O12" s="166"/>
      <c r="P12" s="163"/>
      <c r="Q12" s="165"/>
      <c r="R12" s="166"/>
      <c r="S12" s="38"/>
      <c r="T12" s="883"/>
      <c r="U12" s="883"/>
      <c r="V12" s="883"/>
      <c r="W12" s="883"/>
      <c r="X12" s="38"/>
      <c r="Y12" s="206"/>
      <c r="Z12" s="167"/>
      <c r="AA12" s="168"/>
    </row>
    <row r="13" spans="2:39" ht="135.75" customHeight="1">
      <c r="B13" s="928" t="s">
        <v>577</v>
      </c>
      <c r="C13" s="1037" t="str">
        <f ca="1">INDIRECT([3]MC!$A151)</f>
        <v>Off-balance sheet items</v>
      </c>
      <c r="D13" s="169"/>
      <c r="E13" s="884"/>
      <c r="F13" s="170"/>
      <c r="G13" s="171"/>
      <c r="H13" s="172"/>
      <c r="I13" s="172"/>
      <c r="J13" s="172"/>
      <c r="K13" s="172"/>
      <c r="L13" s="172"/>
      <c r="M13" s="173"/>
      <c r="N13" s="46"/>
      <c r="O13" s="60"/>
      <c r="P13" s="172"/>
      <c r="Q13" s="46"/>
      <c r="R13" s="60"/>
      <c r="S13" s="169"/>
      <c r="T13" s="174"/>
      <c r="U13" s="174"/>
      <c r="V13" s="169"/>
      <c r="W13" s="174"/>
      <c r="X13" s="175"/>
      <c r="Y13" s="207"/>
      <c r="Z13" s="176"/>
      <c r="AA13" s="177"/>
    </row>
    <row r="14" spans="2:39" ht="135.75" customHeight="1">
      <c r="B14" s="928"/>
      <c r="C14" s="1038" t="str">
        <f ca="1">INDIRECT([3]MC!$A157)</f>
        <v>Exposures / Transactions subject to counterparty credit risk</v>
      </c>
      <c r="D14" s="885"/>
      <c r="E14" s="884"/>
      <c r="F14" s="886"/>
      <c r="G14" s="887"/>
      <c r="H14" s="884"/>
      <c r="I14" s="884"/>
      <c r="J14" s="884"/>
      <c r="K14" s="884"/>
      <c r="L14" s="884"/>
      <c r="M14" s="888"/>
      <c r="N14" s="884"/>
      <c r="O14" s="884"/>
      <c r="P14" s="884"/>
      <c r="Q14" s="884"/>
      <c r="R14" s="884"/>
      <c r="S14" s="889"/>
      <c r="T14" s="889"/>
      <c r="U14" s="889"/>
      <c r="V14" s="889"/>
      <c r="W14" s="889"/>
      <c r="X14" s="889"/>
      <c r="Y14" s="889"/>
      <c r="Z14" s="890"/>
      <c r="AA14" s="891"/>
    </row>
    <row r="15" spans="2:39" s="121" customFormat="1" ht="163.5" customHeight="1">
      <c r="B15" s="928" t="s">
        <v>578</v>
      </c>
      <c r="C15" s="1038" t="str">
        <f ca="1">INDIRECT([3]MC!$A158)</f>
        <v>Securities financing transactions</v>
      </c>
      <c r="D15" s="178"/>
      <c r="E15" s="47"/>
      <c r="F15" s="179"/>
      <c r="G15" s="180"/>
      <c r="H15" s="46"/>
      <c r="I15" s="46"/>
      <c r="J15" s="46"/>
      <c r="K15" s="46"/>
      <c r="L15" s="46"/>
      <c r="M15" s="77"/>
      <c r="N15" s="181"/>
      <c r="O15" s="60"/>
      <c r="P15" s="46"/>
      <c r="Q15" s="46"/>
      <c r="R15" s="60"/>
      <c r="S15" s="175"/>
      <c r="T15" s="884"/>
      <c r="U15" s="884"/>
      <c r="V15" s="884"/>
      <c r="W15" s="884"/>
      <c r="X15" s="175"/>
      <c r="Y15" s="175"/>
      <c r="Z15" s="175"/>
      <c r="AA15" s="177"/>
    </row>
    <row r="16" spans="2:39" s="121" customFormat="1" ht="163.5" customHeight="1">
      <c r="B16" s="928" t="s">
        <v>579</v>
      </c>
      <c r="C16" s="1038" t="str">
        <f ca="1">INDIRECT([3]MC!$A159)</f>
        <v>Derivates and long settlement transactions</v>
      </c>
      <c r="D16" s="178"/>
      <c r="E16" s="47"/>
      <c r="F16" s="179"/>
      <c r="G16" s="180"/>
      <c r="H16" s="46"/>
      <c r="I16" s="46"/>
      <c r="J16" s="46"/>
      <c r="K16" s="46"/>
      <c r="L16" s="46"/>
      <c r="M16" s="77"/>
      <c r="N16" s="181"/>
      <c r="O16" s="60"/>
      <c r="P16" s="46"/>
      <c r="Q16" s="46"/>
      <c r="R16" s="60"/>
      <c r="S16" s="175"/>
      <c r="T16" s="884"/>
      <c r="U16" s="884"/>
      <c r="V16" s="884"/>
      <c r="W16" s="884"/>
      <c r="X16" s="175"/>
      <c r="Y16" s="175"/>
      <c r="Z16" s="175"/>
      <c r="AA16" s="177"/>
    </row>
    <row r="17" spans="2:39" s="121" customFormat="1" ht="146.25" customHeight="1">
      <c r="B17" s="928" t="s">
        <v>580</v>
      </c>
      <c r="C17" s="1039" t="str">
        <f ca="1">INDIRECT([3]MC!$A163)</f>
        <v>From contractual cross product netting</v>
      </c>
      <c r="D17" s="182"/>
      <c r="E17" s="183"/>
      <c r="F17" s="184"/>
      <c r="G17" s="185"/>
      <c r="H17" s="186"/>
      <c r="I17" s="186"/>
      <c r="J17" s="186"/>
      <c r="K17" s="186"/>
      <c r="L17" s="186"/>
      <c r="M17" s="187"/>
      <c r="N17" s="188"/>
      <c r="O17" s="189"/>
      <c r="P17" s="186"/>
      <c r="Q17" s="186"/>
      <c r="R17" s="189"/>
      <c r="S17" s="190"/>
      <c r="T17" s="892"/>
      <c r="U17" s="892"/>
      <c r="V17" s="892"/>
      <c r="W17" s="892"/>
      <c r="X17" s="190"/>
      <c r="Y17" s="190"/>
      <c r="Z17" s="190"/>
      <c r="AA17" s="192"/>
    </row>
    <row r="18" spans="2:39" ht="66" customHeight="1">
      <c r="B18" s="929"/>
      <c r="C18" s="1137" t="str">
        <f ca="1">INDIRECT([3]PI!$A2)</f>
        <v>Breakdown of exposures by risk weights</v>
      </c>
      <c r="D18" s="1137" t="str">
        <f>[3]PI!$F$3</f>
        <v>Total</v>
      </c>
      <c r="E18" s="1137" t="str">
        <f>[3]PI!$F$3</f>
        <v>Total</v>
      </c>
      <c r="F18" s="1137" t="str">
        <f>[3]PI!$F$3</f>
        <v>Total</v>
      </c>
      <c r="G18" s="1137" t="str">
        <f>[3]PI!$F$3</f>
        <v>Total</v>
      </c>
      <c r="H18" s="1137" t="str">
        <f>[3]PI!$F$3</f>
        <v>Total</v>
      </c>
      <c r="I18" s="1137" t="str">
        <f>[3]PI!$F$3</f>
        <v>Total</v>
      </c>
      <c r="J18" s="1137" t="str">
        <f>[3]PI!$F$3</f>
        <v>Total</v>
      </c>
      <c r="K18" s="1137" t="str">
        <f>[3]PI!$F$3</f>
        <v>Total</v>
      </c>
      <c r="L18" s="1137" t="str">
        <f>[3]PI!$F$3</f>
        <v>Total</v>
      </c>
      <c r="M18" s="1137" t="str">
        <f>[3]PI!$F$3</f>
        <v>Total</v>
      </c>
      <c r="N18" s="1137" t="str">
        <f>[3]PI!$F$3</f>
        <v>Total</v>
      </c>
      <c r="O18" s="1137" t="str">
        <f>[3]PI!$F$3</f>
        <v>Total</v>
      </c>
      <c r="P18" s="1137" t="str">
        <f>[3]PI!$F$3</f>
        <v>Total</v>
      </c>
      <c r="Q18" s="1137" t="str">
        <f>[3]PI!$F$3</f>
        <v>Total</v>
      </c>
      <c r="R18" s="1137" t="str">
        <f>[3]PI!$F$3</f>
        <v>Total</v>
      </c>
      <c r="S18" s="1137" t="str">
        <f>[3]PI!$F$3</f>
        <v>Total</v>
      </c>
      <c r="T18" s="1137" t="str">
        <f>[3]PI!$F$3</f>
        <v>Total</v>
      </c>
      <c r="U18" s="1137" t="str">
        <f>[3]PI!$F$3</f>
        <v>Total</v>
      </c>
      <c r="V18" s="1137" t="str">
        <f>[3]PI!$F$3</f>
        <v>Total</v>
      </c>
      <c r="W18" s="1137" t="str">
        <f>[3]PI!$F$3</f>
        <v>Total</v>
      </c>
      <c r="X18" s="1137" t="str">
        <f>[3]PI!$F$3</f>
        <v>Total</v>
      </c>
      <c r="Y18" s="1137" t="str">
        <f>[3]PI!$F$3</f>
        <v>Total</v>
      </c>
      <c r="Z18" s="1137" t="str">
        <f>[3]PI!$F$3</f>
        <v>Total</v>
      </c>
      <c r="AA18" s="1137" t="str">
        <f>[3]PI!$F$3</f>
        <v>Total</v>
      </c>
      <c r="AB18" s="1137" t="str">
        <f>[3]PI!$F$3</f>
        <v>Total</v>
      </c>
      <c r="AC18" s="1137" t="str">
        <f>[3]PI!$F$3</f>
        <v>Total</v>
      </c>
      <c r="AD18" s="1137" t="str">
        <f>[3]PI!$F$3</f>
        <v>Total</v>
      </c>
      <c r="AE18" s="1137" t="str">
        <f>[3]PI!$F$3</f>
        <v>Total</v>
      </c>
      <c r="AF18" s="1137" t="str">
        <f>[3]PI!$F$3</f>
        <v>Total</v>
      </c>
      <c r="AG18" s="1137" t="str">
        <f>[3]PI!$F$3</f>
        <v>Total</v>
      </c>
      <c r="AH18" s="1137" t="str">
        <f>[3]PI!$F$3</f>
        <v>Total</v>
      </c>
      <c r="AI18" s="1137" t="str">
        <f>[3]PI!$F$3</f>
        <v>Total</v>
      </c>
      <c r="AJ18" s="1137" t="str">
        <f>[3]PI!$F$3</f>
        <v>Total</v>
      </c>
      <c r="AK18" s="1137" t="str">
        <f>[3]PI!$F$3</f>
        <v>Total</v>
      </c>
      <c r="AL18" s="1137" t="str">
        <f>[3]PI!$F$3</f>
        <v>Total</v>
      </c>
      <c r="AM18" s="1138" t="str">
        <f>[3]PI!$F$3</f>
        <v>Total</v>
      </c>
    </row>
    <row r="19" spans="2:39" ht="75" customHeight="1">
      <c r="B19" s="928" t="s">
        <v>581</v>
      </c>
      <c r="C19" s="1040" t="str">
        <f ca="1">INDIRECT([3]PI!$A3)</f>
        <v>0%</v>
      </c>
      <c r="D19" s="109"/>
      <c r="E19" s="60"/>
      <c r="F19" s="109"/>
      <c r="G19" s="109"/>
      <c r="H19" s="110"/>
      <c r="I19" s="11"/>
      <c r="J19" s="12"/>
      <c r="K19" s="12"/>
      <c r="L19" s="12"/>
      <c r="M19" s="111"/>
      <c r="N19" s="112"/>
      <c r="O19" s="113"/>
      <c r="P19" s="12"/>
      <c r="Q19" s="12"/>
      <c r="R19" s="111"/>
      <c r="S19" s="114"/>
      <c r="T19" s="115"/>
      <c r="U19" s="13"/>
      <c r="V19" s="13"/>
      <c r="W19" s="116"/>
      <c r="X19" s="114"/>
      <c r="Y19" s="211"/>
      <c r="Z19" s="114"/>
      <c r="AA19" s="117"/>
    </row>
    <row r="20" spans="2:39" ht="39.950000000000003" customHeight="1">
      <c r="B20" s="928" t="s">
        <v>582</v>
      </c>
      <c r="C20" s="1040" t="str">
        <f ca="1">INDIRECT([3]PI!$A4)</f>
        <v>10%</v>
      </c>
      <c r="D20" s="152"/>
      <c r="E20" s="60"/>
      <c r="F20" s="152"/>
      <c r="G20" s="152"/>
      <c r="H20" s="118"/>
      <c r="I20" s="14"/>
      <c r="J20" s="12"/>
      <c r="K20" s="12"/>
      <c r="L20" s="12"/>
      <c r="M20" s="111"/>
      <c r="N20" s="112"/>
      <c r="O20" s="113"/>
      <c r="P20" s="12"/>
      <c r="Q20" s="12"/>
      <c r="R20" s="111"/>
      <c r="S20" s="153"/>
      <c r="T20" s="115"/>
      <c r="U20" s="13"/>
      <c r="V20" s="13"/>
      <c r="W20" s="116"/>
      <c r="X20" s="153"/>
      <c r="Y20" s="212"/>
      <c r="Z20" s="153"/>
      <c r="AA20" s="155"/>
    </row>
    <row r="21" spans="2:39" ht="39.950000000000003" customHeight="1">
      <c r="B21" s="928" t="s">
        <v>583</v>
      </c>
      <c r="C21" s="1040" t="str">
        <f ca="1">INDIRECT([3]PI!$A5)</f>
        <v>20%</v>
      </c>
      <c r="D21" s="109"/>
      <c r="E21" s="60"/>
      <c r="F21" s="109"/>
      <c r="G21" s="109"/>
      <c r="H21" s="110"/>
      <c r="I21" s="11"/>
      <c r="J21" s="12"/>
      <c r="K21" s="12"/>
      <c r="L21" s="12"/>
      <c r="M21" s="111"/>
      <c r="N21" s="112"/>
      <c r="O21" s="113"/>
      <c r="P21" s="12"/>
      <c r="Q21" s="12"/>
      <c r="R21" s="111"/>
      <c r="S21" s="153"/>
      <c r="T21" s="115"/>
      <c r="U21" s="13"/>
      <c r="V21" s="13"/>
      <c r="W21" s="116"/>
      <c r="X21" s="153"/>
      <c r="Y21" s="212"/>
      <c r="Z21" s="153"/>
      <c r="AA21" s="155"/>
    </row>
    <row r="22" spans="2:39" ht="39.950000000000003" customHeight="1">
      <c r="B22" s="928" t="s">
        <v>584</v>
      </c>
      <c r="C22" s="1040" t="str">
        <f ca="1">INDIRECT([3]PI!$A6)</f>
        <v>35%</v>
      </c>
      <c r="D22" s="152"/>
      <c r="E22" s="60"/>
      <c r="F22" s="152"/>
      <c r="G22" s="152"/>
      <c r="H22" s="118"/>
      <c r="I22" s="14"/>
      <c r="J22" s="12"/>
      <c r="K22" s="12"/>
      <c r="L22" s="12"/>
      <c r="M22" s="111"/>
      <c r="N22" s="112"/>
      <c r="O22" s="113"/>
      <c r="P22" s="12"/>
      <c r="Q22" s="12"/>
      <c r="R22" s="111"/>
      <c r="S22" s="153"/>
      <c r="T22" s="115"/>
      <c r="U22" s="13"/>
      <c r="V22" s="13"/>
      <c r="W22" s="116"/>
      <c r="X22" s="153"/>
      <c r="Y22" s="212"/>
      <c r="Z22" s="153"/>
      <c r="AA22" s="155"/>
    </row>
    <row r="23" spans="2:39" ht="39.950000000000003" customHeight="1">
      <c r="B23" s="928" t="s">
        <v>585</v>
      </c>
      <c r="C23" s="1040" t="str">
        <f ca="1">INDIRECT([3]PI!$A7)</f>
        <v>50%</v>
      </c>
      <c r="D23" s="119"/>
      <c r="E23" s="60"/>
      <c r="F23" s="119"/>
      <c r="G23" s="119"/>
      <c r="H23" s="118"/>
      <c r="I23" s="14"/>
      <c r="J23" s="12"/>
      <c r="K23" s="12"/>
      <c r="L23" s="12"/>
      <c r="M23" s="111"/>
      <c r="N23" s="112"/>
      <c r="O23" s="113"/>
      <c r="P23" s="12"/>
      <c r="Q23" s="12"/>
      <c r="R23" s="111"/>
      <c r="S23" s="153"/>
      <c r="T23" s="115"/>
      <c r="U23" s="13"/>
      <c r="V23" s="13"/>
      <c r="W23" s="116"/>
      <c r="X23" s="153"/>
      <c r="Y23" s="212"/>
      <c r="Z23" s="153"/>
      <c r="AA23" s="155"/>
    </row>
    <row r="24" spans="2:39" s="121" customFormat="1" ht="101.25" customHeight="1">
      <c r="B24" s="928" t="s">
        <v>615</v>
      </c>
      <c r="C24" s="1042" t="str">
        <f ca="1">CONCATENATE(INDIRECT([3]TR!$A$2), ": ",INDIRECT([3]EC!$A$17))</f>
        <v>of which: Past due</v>
      </c>
      <c r="D24" s="46"/>
      <c r="E24" s="60"/>
      <c r="F24" s="46"/>
      <c r="G24" s="46"/>
      <c r="H24" s="118"/>
      <c r="I24" s="14"/>
      <c r="J24" s="12"/>
      <c r="K24" s="12"/>
      <c r="L24" s="12"/>
      <c r="M24" s="111"/>
      <c r="N24" s="112"/>
      <c r="O24" s="113"/>
      <c r="P24" s="12"/>
      <c r="Q24" s="12"/>
      <c r="R24" s="111"/>
      <c r="S24" s="46"/>
      <c r="T24" s="77"/>
      <c r="U24" s="78"/>
      <c r="V24" s="78"/>
      <c r="W24" s="76"/>
      <c r="X24" s="46"/>
      <c r="Y24" s="46"/>
      <c r="Z24" s="46"/>
      <c r="AA24" s="120"/>
    </row>
    <row r="25" spans="2:39" s="121" customFormat="1" ht="101.25" customHeight="1">
      <c r="B25" s="929"/>
      <c r="C25" s="1043" t="s">
        <v>154</v>
      </c>
      <c r="D25" s="60"/>
      <c r="E25" s="60"/>
      <c r="F25" s="60"/>
      <c r="G25" s="60"/>
      <c r="H25" s="118"/>
      <c r="I25" s="14"/>
      <c r="J25" s="12"/>
      <c r="K25" s="12"/>
      <c r="L25" s="12"/>
      <c r="M25" s="111"/>
      <c r="N25" s="112"/>
      <c r="O25" s="113"/>
      <c r="P25" s="12"/>
      <c r="Q25" s="12"/>
      <c r="R25" s="111"/>
      <c r="S25" s="60"/>
      <c r="T25" s="156"/>
      <c r="U25" s="154"/>
      <c r="V25" s="154"/>
      <c r="W25" s="157"/>
      <c r="X25" s="60"/>
      <c r="Y25" s="60"/>
      <c r="Z25" s="60"/>
      <c r="AA25" s="120"/>
    </row>
    <row r="26" spans="2:39" s="121" customFormat="1" ht="101.25" customHeight="1">
      <c r="B26" s="928" t="s">
        <v>616</v>
      </c>
      <c r="C26" s="1042" t="str">
        <f ca="1">INDIRECT([3]EC!$A$16)</f>
        <v>secured by commercial real state</v>
      </c>
      <c r="D26" s="46"/>
      <c r="E26" s="60"/>
      <c r="F26" s="46"/>
      <c r="G26" s="46"/>
      <c r="H26" s="118"/>
      <c r="I26" s="14"/>
      <c r="J26" s="12"/>
      <c r="K26" s="12"/>
      <c r="L26" s="12"/>
      <c r="M26" s="111"/>
      <c r="N26" s="112"/>
      <c r="O26" s="113"/>
      <c r="P26" s="12"/>
      <c r="Q26" s="12"/>
      <c r="R26" s="111"/>
      <c r="S26" s="46"/>
      <c r="T26" s="77"/>
      <c r="U26" s="78"/>
      <c r="V26" s="78"/>
      <c r="W26" s="76"/>
      <c r="X26" s="46"/>
      <c r="Y26" s="46"/>
      <c r="Z26" s="46"/>
      <c r="AA26" s="120"/>
    </row>
    <row r="27" spans="2:39" s="121" customFormat="1" ht="101.25" customHeight="1">
      <c r="B27" s="930" t="s">
        <v>587</v>
      </c>
      <c r="C27" s="1044" t="str">
        <f ca="1">INDIRECT([3]PI!$A8)</f>
        <v>70%</v>
      </c>
      <c r="D27" s="882"/>
      <c r="E27" s="882"/>
      <c r="F27" s="882"/>
      <c r="G27" s="882"/>
      <c r="H27" s="118"/>
      <c r="I27" s="14"/>
      <c r="J27" s="12"/>
      <c r="K27" s="12"/>
      <c r="L27" s="12"/>
      <c r="M27" s="111"/>
      <c r="N27" s="112"/>
      <c r="O27" s="113"/>
      <c r="P27" s="12"/>
      <c r="Q27" s="12"/>
      <c r="R27" s="111"/>
      <c r="S27" s="46"/>
      <c r="T27" s="77"/>
      <c r="U27" s="78"/>
      <c r="V27" s="78"/>
      <c r="W27" s="76"/>
      <c r="X27" s="46"/>
      <c r="Y27" s="46"/>
      <c r="Z27" s="46"/>
      <c r="AA27" s="203"/>
    </row>
    <row r="28" spans="2:39" ht="39.950000000000003" customHeight="1">
      <c r="B28" s="928" t="s">
        <v>588</v>
      </c>
      <c r="C28" s="1041" t="str">
        <f ca="1">INDIRECT([3]PI!$A9)</f>
        <v>75%</v>
      </c>
      <c r="D28" s="152"/>
      <c r="E28" s="60"/>
      <c r="F28" s="152"/>
      <c r="G28" s="152"/>
      <c r="H28" s="118"/>
      <c r="I28" s="14"/>
      <c r="J28" s="12"/>
      <c r="K28" s="12"/>
      <c r="L28" s="12"/>
      <c r="M28" s="111"/>
      <c r="N28" s="112"/>
      <c r="O28" s="113"/>
      <c r="P28" s="12"/>
      <c r="Q28" s="12"/>
      <c r="R28" s="111"/>
      <c r="S28" s="153"/>
      <c r="T28" s="115"/>
      <c r="U28" s="13"/>
      <c r="V28" s="13"/>
      <c r="W28" s="116"/>
      <c r="X28" s="153"/>
      <c r="Y28" s="212"/>
      <c r="Z28" s="153"/>
      <c r="AA28" s="155"/>
    </row>
    <row r="29" spans="2:39" ht="39.950000000000003" customHeight="1">
      <c r="B29" s="928" t="s">
        <v>589</v>
      </c>
      <c r="C29" s="1041" t="str">
        <f ca="1">INDIRECT([3]PI!$A10)</f>
        <v>100%</v>
      </c>
      <c r="D29" s="109"/>
      <c r="E29" s="60"/>
      <c r="F29" s="109"/>
      <c r="G29" s="109"/>
      <c r="H29" s="110"/>
      <c r="I29" s="11"/>
      <c r="J29" s="12"/>
      <c r="K29" s="12"/>
      <c r="L29" s="12"/>
      <c r="M29" s="111"/>
      <c r="N29" s="112"/>
      <c r="O29" s="113"/>
      <c r="P29" s="12"/>
      <c r="Q29" s="12"/>
      <c r="R29" s="111"/>
      <c r="S29" s="109"/>
      <c r="T29" s="158"/>
      <c r="U29" s="159"/>
      <c r="V29" s="159"/>
      <c r="W29" s="160"/>
      <c r="X29" s="109"/>
      <c r="Y29" s="212"/>
      <c r="Z29" s="109"/>
      <c r="AA29" s="122"/>
    </row>
    <row r="30" spans="2:39" s="121" customFormat="1" ht="101.25" customHeight="1">
      <c r="B30" s="928" t="s">
        <v>617</v>
      </c>
      <c r="C30" s="1042" t="str">
        <f ca="1">CONCATENATE(INDIRECT([3]TR!$A$2), ": ",INDIRECT([3]EC!$A$17))</f>
        <v>of which: Past due</v>
      </c>
      <c r="D30" s="46"/>
      <c r="E30" s="60"/>
      <c r="F30" s="46"/>
      <c r="G30" s="46"/>
      <c r="H30" s="118"/>
      <c r="I30" s="14"/>
      <c r="J30" s="12"/>
      <c r="K30" s="12"/>
      <c r="L30" s="12"/>
      <c r="M30" s="111"/>
      <c r="N30" s="112"/>
      <c r="O30" s="113"/>
      <c r="P30" s="12"/>
      <c r="Q30" s="12"/>
      <c r="R30" s="111"/>
      <c r="S30" s="46"/>
      <c r="T30" s="77"/>
      <c r="U30" s="78"/>
      <c r="V30" s="78"/>
      <c r="W30" s="76"/>
      <c r="X30" s="46"/>
      <c r="Y30" s="46"/>
      <c r="Z30" s="46"/>
      <c r="AA30" s="120"/>
    </row>
    <row r="31" spans="2:39" ht="107.25" customHeight="1">
      <c r="B31" s="928" t="s">
        <v>618</v>
      </c>
      <c r="C31" s="1045" t="str">
        <f ca="1">INDIRECT([3]EC!$A$46)</f>
        <v>Without credit assessment by a nominate ECAI</v>
      </c>
      <c r="D31" s="109"/>
      <c r="E31" s="60"/>
      <c r="F31" s="109"/>
      <c r="G31" s="109"/>
      <c r="H31" s="110"/>
      <c r="I31" s="11"/>
      <c r="J31" s="12"/>
      <c r="K31" s="12"/>
      <c r="L31" s="12"/>
      <c r="M31" s="111"/>
      <c r="N31" s="112"/>
      <c r="O31" s="113"/>
      <c r="P31" s="12"/>
      <c r="Q31" s="12"/>
      <c r="R31" s="111"/>
      <c r="S31" s="109"/>
      <c r="T31" s="158"/>
      <c r="U31" s="159"/>
      <c r="V31" s="159"/>
      <c r="W31" s="160"/>
      <c r="X31" s="109"/>
      <c r="Y31" s="212"/>
      <c r="Z31" s="109"/>
      <c r="AA31" s="878"/>
    </row>
    <row r="32" spans="2:39" s="121" customFormat="1" ht="101.25" customHeight="1">
      <c r="B32" s="928" t="s">
        <v>619</v>
      </c>
      <c r="C32" s="1042" t="str">
        <f ca="1">INDIRECT([3]EC!$A$14)</f>
        <v>Secured on (by) real state property</v>
      </c>
      <c r="D32" s="46"/>
      <c r="E32" s="60"/>
      <c r="F32" s="46"/>
      <c r="G32" s="46"/>
      <c r="H32" s="118"/>
      <c r="I32" s="14"/>
      <c r="J32" s="12"/>
      <c r="K32" s="12"/>
      <c r="L32" s="12"/>
      <c r="M32" s="111"/>
      <c r="N32" s="112"/>
      <c r="O32" s="113"/>
      <c r="P32" s="12"/>
      <c r="Q32" s="12"/>
      <c r="R32" s="111"/>
      <c r="S32" s="46"/>
      <c r="T32" s="77"/>
      <c r="U32" s="78"/>
      <c r="V32" s="78"/>
      <c r="W32" s="76"/>
      <c r="X32" s="46"/>
      <c r="Y32" s="46"/>
      <c r="Z32" s="46"/>
      <c r="AA32" s="120"/>
    </row>
    <row r="33" spans="2:27" ht="39.950000000000003" customHeight="1">
      <c r="B33" s="928" t="s">
        <v>593</v>
      </c>
      <c r="C33" s="1040" t="str">
        <f ca="1">INDIRECT([3]PI!$A11)</f>
        <v>150%</v>
      </c>
      <c r="D33" s="109"/>
      <c r="E33" s="60"/>
      <c r="F33" s="109"/>
      <c r="G33" s="109"/>
      <c r="H33" s="110"/>
      <c r="I33" s="11"/>
      <c r="J33" s="12"/>
      <c r="K33" s="12"/>
      <c r="L33" s="12"/>
      <c r="M33" s="111"/>
      <c r="N33" s="112"/>
      <c r="O33" s="113"/>
      <c r="P33" s="12"/>
      <c r="Q33" s="12"/>
      <c r="R33" s="111"/>
      <c r="S33" s="109"/>
      <c r="T33" s="158"/>
      <c r="U33" s="159"/>
      <c r="V33" s="159"/>
      <c r="W33" s="160"/>
      <c r="X33" s="109"/>
      <c r="Y33" s="212"/>
      <c r="Z33" s="109"/>
      <c r="AA33" s="122"/>
    </row>
    <row r="34" spans="2:27" s="121" customFormat="1" ht="101.25" customHeight="1">
      <c r="B34" s="928" t="s">
        <v>620</v>
      </c>
      <c r="C34" s="1042" t="str">
        <f ca="1">CONCATENATE(INDIRECT([3]TR!$A$2), ": ",INDIRECT([3]EC!$A$17))</f>
        <v>of which: Past due</v>
      </c>
      <c r="D34" s="46"/>
      <c r="E34" s="60"/>
      <c r="F34" s="46"/>
      <c r="G34" s="46"/>
      <c r="H34" s="118"/>
      <c r="I34" s="14"/>
      <c r="J34" s="12"/>
      <c r="K34" s="12"/>
      <c r="L34" s="12"/>
      <c r="M34" s="111"/>
      <c r="N34" s="112"/>
      <c r="O34" s="113"/>
      <c r="P34" s="12"/>
      <c r="Q34" s="12"/>
      <c r="R34" s="111"/>
      <c r="S34" s="46"/>
      <c r="T34" s="77"/>
      <c r="U34" s="78"/>
      <c r="V34" s="78"/>
      <c r="W34" s="76"/>
      <c r="X34" s="46"/>
      <c r="Y34" s="46"/>
      <c r="Z34" s="46"/>
      <c r="AA34" s="120"/>
    </row>
    <row r="35" spans="2:27" ht="39.950000000000003" customHeight="1">
      <c r="B35" s="928" t="s">
        <v>595</v>
      </c>
      <c r="C35" s="1041" t="str">
        <f ca="1">INDIRECT([3]PI!$A12)</f>
        <v>200%</v>
      </c>
      <c r="D35" s="152"/>
      <c r="E35" s="60"/>
      <c r="F35" s="152"/>
      <c r="G35" s="152"/>
      <c r="H35" s="118"/>
      <c r="I35" s="14"/>
      <c r="J35" s="12"/>
      <c r="K35" s="12"/>
      <c r="L35" s="12"/>
      <c r="M35" s="111"/>
      <c r="N35" s="112"/>
      <c r="O35" s="113"/>
      <c r="P35" s="12"/>
      <c r="Q35" s="12"/>
      <c r="R35" s="111"/>
      <c r="S35" s="153"/>
      <c r="T35" s="115"/>
      <c r="U35" s="13"/>
      <c r="V35" s="13"/>
      <c r="W35" s="116"/>
      <c r="X35" s="153"/>
      <c r="Y35" s="212"/>
      <c r="Z35" s="153"/>
      <c r="AA35" s="155"/>
    </row>
    <row r="36" spans="2:27" s="128" customFormat="1" ht="78.75" customHeight="1" thickBot="1">
      <c r="B36" s="928" t="s">
        <v>596</v>
      </c>
      <c r="C36" s="1046" t="str">
        <f ca="1">INDIRECT([3]PI!$A13)</f>
        <v>Other risk weights</v>
      </c>
      <c r="D36" s="123"/>
      <c r="E36" s="132"/>
      <c r="F36" s="123"/>
      <c r="G36" s="123"/>
      <c r="H36" s="133"/>
      <c r="I36" s="134"/>
      <c r="J36" s="15"/>
      <c r="K36" s="15"/>
      <c r="L36" s="15"/>
      <c r="M36" s="129"/>
      <c r="N36" s="130"/>
      <c r="O36" s="131"/>
      <c r="P36" s="15"/>
      <c r="Q36" s="15"/>
      <c r="R36" s="129"/>
      <c r="S36" s="125"/>
      <c r="T36" s="126"/>
      <c r="U36" s="16"/>
      <c r="V36" s="16"/>
      <c r="W36" s="124"/>
      <c r="X36" s="125"/>
      <c r="Y36" s="213"/>
      <c r="Z36" s="125"/>
      <c r="AA36" s="127"/>
    </row>
    <row r="37" spans="2:27" ht="27">
      <c r="B37" s="217"/>
      <c r="C37" s="17"/>
      <c r="D37" s="18"/>
      <c r="E37" s="18"/>
      <c r="F37" s="18"/>
      <c r="G37" s="18"/>
      <c r="H37" s="18"/>
      <c r="I37" s="18"/>
      <c r="J37" s="10"/>
      <c r="K37" s="10"/>
      <c r="L37" s="10"/>
      <c r="M37" s="10"/>
      <c r="N37" s="10"/>
      <c r="O37" s="10"/>
      <c r="P37" s="10"/>
      <c r="Q37" s="10"/>
      <c r="R37" s="10"/>
      <c r="S37" s="10"/>
      <c r="T37" s="10"/>
      <c r="U37" s="10"/>
      <c r="V37" s="10"/>
      <c r="W37" s="10"/>
      <c r="X37" s="10"/>
      <c r="Y37" s="10"/>
      <c r="Z37" s="10"/>
      <c r="AA37" s="10"/>
    </row>
    <row r="38" spans="2:27" ht="46.5" thickBot="1">
      <c r="B38" s="218"/>
      <c r="C38" s="1149" t="s">
        <v>156</v>
      </c>
      <c r="D38" s="1149"/>
      <c r="E38" s="1149"/>
      <c r="F38" s="1149"/>
      <c r="G38" s="1149"/>
      <c r="H38" s="1149"/>
      <c r="I38" s="1149"/>
      <c r="J38" s="1149"/>
      <c r="K38" s="1149"/>
      <c r="L38" s="1149"/>
      <c r="M38" s="1149"/>
      <c r="N38" s="1149"/>
      <c r="O38" s="1149"/>
      <c r="P38" s="1149"/>
      <c r="Q38" s="1149"/>
      <c r="R38" s="1149"/>
      <c r="S38" s="1149"/>
      <c r="T38" s="1149"/>
      <c r="U38" s="1149"/>
      <c r="V38" s="1149"/>
      <c r="W38" s="1149"/>
      <c r="X38" s="1149"/>
      <c r="Y38" s="1149"/>
      <c r="Z38" s="1149"/>
      <c r="AA38" s="1149"/>
    </row>
    <row r="57" spans="28:31">
      <c r="AB57" s="89"/>
      <c r="AC57" s="89"/>
      <c r="AD57" s="89"/>
      <c r="AE57" s="89"/>
    </row>
  </sheetData>
  <mergeCells count="31">
    <mergeCell ref="C38:AA38"/>
    <mergeCell ref="AA5:AA8"/>
    <mergeCell ref="E6:E8"/>
    <mergeCell ref="H6:I6"/>
    <mergeCell ref="J6:K6"/>
    <mergeCell ref="M7:M8"/>
    <mergeCell ref="H7:H8"/>
    <mergeCell ref="Q6:Q8"/>
    <mergeCell ref="X5:X8"/>
    <mergeCell ref="L6:M6"/>
    <mergeCell ref="T5:W5"/>
    <mergeCell ref="O5:R5"/>
    <mergeCell ref="R7:R8"/>
    <mergeCell ref="Z5:Z8"/>
    <mergeCell ref="S5:S8"/>
    <mergeCell ref="C11:AM11"/>
    <mergeCell ref="C18:AM18"/>
    <mergeCell ref="P6:P8"/>
    <mergeCell ref="Y6:Y8"/>
    <mergeCell ref="T6:W6"/>
    <mergeCell ref="F3:G3"/>
    <mergeCell ref="D5:E5"/>
    <mergeCell ref="F5:F8"/>
    <mergeCell ref="G5:G8"/>
    <mergeCell ref="O6:O8"/>
    <mergeCell ref="N5:N8"/>
    <mergeCell ref="H5:M5"/>
    <mergeCell ref="J7:J8"/>
    <mergeCell ref="K7:K8"/>
    <mergeCell ref="I7:I8"/>
    <mergeCell ref="L7:L8"/>
  </mergeCells>
  <phoneticPr fontId="48" type="noConversion"/>
  <conditionalFormatting sqref="C33 C31 C35:C36 C11:C23 C27:C29">
    <cfRule type="cellIs" dxfId="2" priority="3" stopIfTrue="1" operator="equal">
      <formula>#REF!</formula>
    </cfRule>
  </conditionalFormatting>
  <pageMargins left="0.70866141732283472" right="0.70866141732283472" top="0.74803149606299213" bottom="0.74803149606299213" header="0.31496062992125984" footer="0.31496062992125984"/>
  <pageSetup paperSize="8" scale="23" fitToWidth="2" orientation="landscape" cellComments="asDisplayed" r:id="rId1"/>
  <headerFooter alignWithMargins="0">
    <oddHeader>&amp;C&amp;40&amp;U&amp;A</oddHeader>
    <oddFooter>&amp;R&amp;30&amp;P von &amp;N</oddFooter>
  </headerFooter>
  <legacyDrawing r:id="rId2"/>
</worksheet>
</file>

<file path=xl/worksheets/sheet4.xml><?xml version="1.0" encoding="utf-8"?>
<worksheet xmlns="http://schemas.openxmlformats.org/spreadsheetml/2006/main" xmlns:r="http://schemas.openxmlformats.org/officeDocument/2006/relationships">
  <sheetPr codeName="Hoja4">
    <pageSetUpPr fitToPage="1"/>
  </sheetPr>
  <dimension ref="A1:E63"/>
  <sheetViews>
    <sheetView topLeftCell="B1" zoomScale="50" workbookViewId="0">
      <selection activeCell="B64" sqref="B64"/>
    </sheetView>
  </sheetViews>
  <sheetFormatPr baseColWidth="10" defaultColWidth="11.42578125" defaultRowHeight="18"/>
  <cols>
    <col min="1" max="1" width="4.140625" style="221" customWidth="1"/>
    <col min="2" max="2" width="22.28515625" style="220" customWidth="1"/>
    <col min="3" max="3" width="80.5703125" style="221" customWidth="1"/>
    <col min="4" max="4" width="114.85546875" style="222" customWidth="1"/>
    <col min="5" max="5" width="67.42578125" style="998" customWidth="1"/>
    <col min="6" max="16384" width="11.42578125" style="221"/>
  </cols>
  <sheetData>
    <row r="1" spans="1:5" ht="28.5" customHeight="1">
      <c r="A1" s="219"/>
    </row>
    <row r="2" spans="1:5">
      <c r="B2" s="223" t="s">
        <v>136</v>
      </c>
      <c r="C2" s="224"/>
      <c r="D2" s="225"/>
    </row>
    <row r="3" spans="1:5" ht="11.25" customHeight="1">
      <c r="B3" s="226"/>
      <c r="C3" s="227"/>
      <c r="D3" s="228"/>
    </row>
    <row r="4" spans="1:5" s="229" customFormat="1" ht="19.5">
      <c r="B4" s="230" t="s">
        <v>220</v>
      </c>
      <c r="C4" s="230" t="s">
        <v>221</v>
      </c>
      <c r="D4" s="230" t="s">
        <v>222</v>
      </c>
      <c r="E4" s="999" t="s">
        <v>622</v>
      </c>
    </row>
    <row r="5" spans="1:5" s="229" customFormat="1">
      <c r="B5" s="1002" t="s">
        <v>621</v>
      </c>
      <c r="C5" s="1003"/>
      <c r="D5" s="1003"/>
      <c r="E5" s="1004"/>
    </row>
    <row r="6" spans="1:5" ht="50.1" customHeight="1">
      <c r="B6" s="233" t="s">
        <v>171</v>
      </c>
      <c r="C6" s="900" t="s">
        <v>224</v>
      </c>
      <c r="D6" s="900" t="s">
        <v>347</v>
      </c>
      <c r="E6" s="899" t="str">
        <f ca="1">'2013 CR SA Total'!D6</f>
        <v>Original exposure pre conversion factors</v>
      </c>
    </row>
    <row r="7" spans="1:5" ht="50.1" customHeight="1">
      <c r="B7" s="233" t="s">
        <v>172</v>
      </c>
      <c r="C7" s="900" t="s">
        <v>299</v>
      </c>
      <c r="D7" s="900"/>
      <c r="E7" s="899" t="str">
        <f ca="1">'2013 CR SA Total'!F6</f>
        <v>(-) Value adjustments and provisions</v>
      </c>
    </row>
    <row r="8" spans="1:5" ht="50.1" customHeight="1">
      <c r="B8" s="233" t="s">
        <v>197</v>
      </c>
      <c r="C8" s="900" t="s">
        <v>300</v>
      </c>
      <c r="D8" s="901"/>
      <c r="E8" s="899" t="str">
        <f ca="1">'2013 CR SA Total'!G6</f>
        <v>Exposure net of value adjustments and provisions</v>
      </c>
    </row>
    <row r="9" spans="1:5" ht="64.5" customHeight="1">
      <c r="B9" s="233" t="s">
        <v>556</v>
      </c>
      <c r="C9" s="900" t="s">
        <v>140</v>
      </c>
      <c r="D9" s="900" t="s">
        <v>348</v>
      </c>
      <c r="E9" s="899" t="str">
        <f ca="1">'2013 CR SA Total'!H6</f>
        <v>Credit Risk Mitigation Techniques with substitution effects on the exposure</v>
      </c>
    </row>
    <row r="10" spans="1:5" ht="64.5" customHeight="1">
      <c r="B10" s="234" t="s">
        <v>557</v>
      </c>
      <c r="C10" s="334" t="s">
        <v>301</v>
      </c>
      <c r="D10" s="900" t="s">
        <v>349</v>
      </c>
      <c r="E10" s="899" t="str">
        <f ca="1">'2013 CR SA Total'!H7</f>
        <v>Unfunded credit protection. Adjusted value [Ga]</v>
      </c>
    </row>
    <row r="11" spans="1:5" ht="50.1" customHeight="1">
      <c r="B11" s="234" t="s">
        <v>173</v>
      </c>
      <c r="C11" s="334" t="s">
        <v>302</v>
      </c>
      <c r="D11" s="900" t="s">
        <v>350</v>
      </c>
      <c r="E11" s="899" t="str">
        <f ca="1">'2013 CR SA Total'!H8</f>
        <v>Guarantees</v>
      </c>
    </row>
    <row r="12" spans="1:5" ht="50.1" customHeight="1">
      <c r="B12" s="234" t="s">
        <v>174</v>
      </c>
      <c r="C12" s="334" t="s">
        <v>303</v>
      </c>
      <c r="D12" s="900" t="s">
        <v>351</v>
      </c>
      <c r="E12" s="899" t="str">
        <f ca="1">'2013 CR SA Total'!I8</f>
        <v>Credit derivatives</v>
      </c>
    </row>
    <row r="13" spans="1:5" ht="50.1" customHeight="1">
      <c r="B13" s="234" t="s">
        <v>558</v>
      </c>
      <c r="C13" s="334" t="s">
        <v>304</v>
      </c>
      <c r="D13" s="900" t="s">
        <v>352</v>
      </c>
      <c r="E13" s="899" t="str">
        <f ca="1">'2013 CR SA Total'!J7</f>
        <v>Funded credit protection</v>
      </c>
    </row>
    <row r="14" spans="1:5" ht="50.1" customHeight="1">
      <c r="B14" s="234" t="s">
        <v>175</v>
      </c>
      <c r="C14" s="334" t="s">
        <v>305</v>
      </c>
      <c r="D14" s="900" t="s">
        <v>353</v>
      </c>
      <c r="E14" s="899" t="str">
        <f ca="1">'2013 CR SA Total'!J8</f>
        <v>Financial collateral: Simple method</v>
      </c>
    </row>
    <row r="15" spans="1:5" ht="50.1" customHeight="1">
      <c r="B15" s="234" t="s">
        <v>176</v>
      </c>
      <c r="C15" s="334" t="s">
        <v>306</v>
      </c>
      <c r="D15" s="900" t="s">
        <v>354</v>
      </c>
      <c r="E15" s="899" t="str">
        <f ca="1">'2013 CR SA Total'!K8</f>
        <v>Other funded credit protection</v>
      </c>
    </row>
    <row r="16" spans="1:5" ht="50.1" customHeight="1">
      <c r="B16" s="234" t="s">
        <v>324</v>
      </c>
      <c r="C16" s="334" t="s">
        <v>149</v>
      </c>
      <c r="D16" s="900" t="s">
        <v>355</v>
      </c>
      <c r="E16" s="899" t="str">
        <f ca="1">'2013 CR SA Total'!L7</f>
        <v>Substitution of the exposure due to CRM</v>
      </c>
    </row>
    <row r="17" spans="2:5" ht="50.1" customHeight="1">
      <c r="B17" s="234" t="s">
        <v>177</v>
      </c>
      <c r="C17" s="334" t="s">
        <v>307</v>
      </c>
      <c r="D17" s="900"/>
      <c r="E17" s="899" t="str">
        <f ca="1">'2013 CR SA Total'!L8</f>
        <v>(-) Total Outflows</v>
      </c>
    </row>
    <row r="18" spans="2:5" ht="50.1" customHeight="1">
      <c r="B18" s="234" t="s">
        <v>178</v>
      </c>
      <c r="C18" s="334" t="s">
        <v>308</v>
      </c>
      <c r="D18" s="900"/>
      <c r="E18" s="899" t="str">
        <f ca="1">'2013 CR SA Total'!M8</f>
        <v>Total Inflows (+)</v>
      </c>
    </row>
    <row r="19" spans="2:5" ht="66" customHeight="1">
      <c r="B19" s="234" t="s">
        <v>198</v>
      </c>
      <c r="C19" s="334" t="s">
        <v>141</v>
      </c>
      <c r="D19" s="900" t="s">
        <v>309</v>
      </c>
      <c r="E19" s="899" t="str">
        <f>[3]AT!$F$16</f>
        <v>Net exposure after CRM substitution effects pre conversion factors</v>
      </c>
    </row>
    <row r="20" spans="2:5" ht="61.5" customHeight="1">
      <c r="B20" s="236" t="s">
        <v>559</v>
      </c>
      <c r="C20" s="334" t="s">
        <v>142</v>
      </c>
      <c r="D20" s="900" t="s">
        <v>356</v>
      </c>
      <c r="E20" s="899" t="str">
        <f ca="1">'2013 CR SA Total'!O6</f>
        <v>Credit Risk Mitigation techniques affecting the amount of the exposure: Funded credit protection. Financial collateral Comprehensive method</v>
      </c>
    </row>
    <row r="21" spans="2:5" ht="76.5" customHeight="1">
      <c r="B21" s="234" t="s">
        <v>179</v>
      </c>
      <c r="C21" s="334" t="s">
        <v>325</v>
      </c>
      <c r="D21" s="900" t="s">
        <v>357</v>
      </c>
      <c r="E21" s="899" t="str">
        <f ca="1">'2013 CR SA Total'!P7</f>
        <v>Financial collateral: Adjusted value [Cvam]</v>
      </c>
    </row>
    <row r="22" spans="2:5" ht="50.1" customHeight="1">
      <c r="B22" s="234" t="s">
        <v>180</v>
      </c>
      <c r="C22" s="334" t="s">
        <v>206</v>
      </c>
      <c r="D22" s="900"/>
      <c r="E22" s="899" t="str">
        <f ca="1">'2013 CR SA Total'!Q7</f>
        <v>Market value of Financial collateral</v>
      </c>
    </row>
    <row r="23" spans="2:5" ht="50.1" customHeight="1">
      <c r="B23" s="936" t="s">
        <v>181</v>
      </c>
      <c r="C23" s="334" t="s">
        <v>310</v>
      </c>
      <c r="D23" s="900" t="s">
        <v>358</v>
      </c>
      <c r="E23" s="899" t="str">
        <f ca="1">'2013 CR SA Total'!S6</f>
        <v>Fully adjusted exposure value (E*)</v>
      </c>
    </row>
    <row r="24" spans="2:5" s="237" customFormat="1" ht="50.1" customHeight="1">
      <c r="B24" s="241" t="s">
        <v>560</v>
      </c>
      <c r="C24" s="900" t="s">
        <v>311</v>
      </c>
      <c r="D24" s="900" t="s">
        <v>359</v>
      </c>
      <c r="E24" s="899" t="str">
        <f ca="1">'2013 CR SA Total'!T6</f>
        <v xml:space="preserve">Breakdown of the fully adjusted exposure of off-balance sheet items by conversion factors </v>
      </c>
    </row>
    <row r="25" spans="2:5" s="238" customFormat="1" ht="50.1" customHeight="1">
      <c r="B25" s="234" t="s">
        <v>185</v>
      </c>
      <c r="C25" s="334" t="s">
        <v>312</v>
      </c>
      <c r="D25" s="900" t="s">
        <v>360</v>
      </c>
      <c r="E25" s="899" t="str">
        <f ca="1">'2013 CR SA Total'!X6</f>
        <v>Exposure value</v>
      </c>
    </row>
    <row r="26" spans="2:5" ht="58.5" customHeight="1">
      <c r="B26" s="233" t="s">
        <v>200</v>
      </c>
      <c r="C26" s="900" t="s">
        <v>298</v>
      </c>
      <c r="D26" s="900" t="s">
        <v>361</v>
      </c>
      <c r="E26" s="899" t="str">
        <f>[3]MC!$F$156</f>
        <v>Exposures: Transactions subject to (arising from) counterparty credit risk</v>
      </c>
    </row>
    <row r="27" spans="2:5" ht="50.1" customHeight="1">
      <c r="B27" s="233" t="s">
        <v>625</v>
      </c>
      <c r="C27" s="900" t="s">
        <v>208</v>
      </c>
      <c r="D27" s="900"/>
      <c r="E27" s="899" t="str">
        <f ca="1">'2013 CR SA Total'!Z6</f>
        <v>Breakdown of exposures by risk weights</v>
      </c>
    </row>
    <row r="28" spans="2:5" s="238" customFormat="1" ht="50.1" customHeight="1">
      <c r="B28" s="234" t="s">
        <v>626</v>
      </c>
      <c r="C28" s="902" t="s">
        <v>326</v>
      </c>
      <c r="D28" s="900" t="s">
        <v>339</v>
      </c>
      <c r="E28" s="899" t="str">
        <f ca="1">'2013 CR SA Total'!AH9</f>
        <v>of which Without credit assessment by a nominate ECAI</v>
      </c>
    </row>
    <row r="29" spans="2:5" s="238" customFormat="1" ht="50.1" customHeight="1">
      <c r="B29" s="234" t="s">
        <v>627</v>
      </c>
      <c r="C29" s="334" t="s">
        <v>313</v>
      </c>
      <c r="D29" s="900" t="s">
        <v>340</v>
      </c>
      <c r="E29" s="899" t="str">
        <f ca="1">'2013 CR SA Total'!AL6</f>
        <v>Risk weighted exposure amount</v>
      </c>
    </row>
    <row r="30" spans="2:5" s="238" customFormat="1" ht="50.1" customHeight="1">
      <c r="B30" s="234" t="s">
        <v>628</v>
      </c>
      <c r="C30" s="334" t="s">
        <v>314</v>
      </c>
      <c r="D30" s="900" t="s">
        <v>315</v>
      </c>
      <c r="E30" s="899" t="str">
        <f>[3]AT!$F$26</f>
        <v>Capital requirements</v>
      </c>
    </row>
    <row r="31" spans="2:5" ht="50.1" customHeight="1">
      <c r="B31" s="230" t="s">
        <v>316</v>
      </c>
      <c r="C31" s="903"/>
      <c r="D31" s="903"/>
      <c r="E31" s="1000"/>
    </row>
    <row r="32" spans="2:5" ht="50.1" customHeight="1">
      <c r="B32" s="937" t="s">
        <v>575</v>
      </c>
      <c r="C32" s="334" t="s">
        <v>153</v>
      </c>
      <c r="D32" s="900"/>
      <c r="E32" s="899" t="str">
        <f ca="1">'2013 CR SA Total'!C11</f>
        <v>Total exposures</v>
      </c>
    </row>
    <row r="33" spans="2:5" ht="50.1" customHeight="1">
      <c r="B33" s="937" t="s">
        <v>576</v>
      </c>
      <c r="C33" s="334" t="s">
        <v>317</v>
      </c>
      <c r="D33" s="900" t="s">
        <v>341</v>
      </c>
      <c r="E33" s="899" t="str">
        <f ca="1">'2013 CR SA Total'!C13</f>
        <v>On-balance sheet  items</v>
      </c>
    </row>
    <row r="34" spans="2:5" ht="50.1" customHeight="1">
      <c r="B34" s="937" t="s">
        <v>577</v>
      </c>
      <c r="C34" s="334" t="s">
        <v>318</v>
      </c>
      <c r="D34" s="900" t="s">
        <v>342</v>
      </c>
      <c r="E34" s="899" t="str">
        <f ca="1">'2013 CR SA Total'!C14</f>
        <v>Off-balance sheet items</v>
      </c>
    </row>
    <row r="35" spans="2:5" ht="50.1" customHeight="1">
      <c r="B35" s="937" t="s">
        <v>578</v>
      </c>
      <c r="C35" s="334" t="s">
        <v>327</v>
      </c>
      <c r="D35" s="900" t="s">
        <v>343</v>
      </c>
      <c r="E35" s="899" t="str">
        <f ca="1">'2013 CR SA Total'!C16</f>
        <v>Securities financing transactions</v>
      </c>
    </row>
    <row r="36" spans="2:5" ht="50.1" customHeight="1">
      <c r="B36" s="937" t="s">
        <v>579</v>
      </c>
      <c r="C36" s="334" t="s">
        <v>328</v>
      </c>
      <c r="D36" s="900" t="s">
        <v>344</v>
      </c>
      <c r="E36" s="899" t="str">
        <f ca="1">'2013 CR SA Total'!C17</f>
        <v>Derivates and long settlement transactions</v>
      </c>
    </row>
    <row r="37" spans="2:5" ht="50.1" customHeight="1">
      <c r="B37" s="937" t="s">
        <v>580</v>
      </c>
      <c r="C37" s="334" t="s">
        <v>207</v>
      </c>
      <c r="D37" s="900" t="s">
        <v>345</v>
      </c>
      <c r="E37" s="899" t="str">
        <f ca="1">'2013 CR SA Total'!C18</f>
        <v>From contractual cross product netting</v>
      </c>
    </row>
    <row r="38" spans="2:5" ht="50.1" customHeight="1">
      <c r="B38" s="937" t="s">
        <v>623</v>
      </c>
      <c r="C38" s="334" t="s">
        <v>329</v>
      </c>
      <c r="D38" s="900"/>
      <c r="E38" s="899" t="str">
        <f ca="1">'2013 CR SA Total'!C19</f>
        <v>Breakdown of exposures by risk weights</v>
      </c>
    </row>
    <row r="39" spans="2:5" s="240" customFormat="1" ht="50.1" customHeight="1">
      <c r="B39" s="937" t="s">
        <v>624</v>
      </c>
      <c r="C39" s="902" t="s">
        <v>319</v>
      </c>
      <c r="D39" s="900" t="s">
        <v>371</v>
      </c>
      <c r="E39" s="899" t="str">
        <f ca="1">CONCATENATE('2013 CR SA Total'!C25," ",'2013 CR SA Total'!C31," ",'2013 CR SA Total'!C35)</f>
        <v>of which: Past due of which: Past due of which: Past due</v>
      </c>
    </row>
    <row r="40" spans="2:5" s="240" customFormat="1" ht="50.1" customHeight="1">
      <c r="B40" s="937" t="s">
        <v>586</v>
      </c>
      <c r="C40" s="902" t="s">
        <v>322</v>
      </c>
      <c r="D40" s="900" t="s">
        <v>346</v>
      </c>
      <c r="E40" s="899" t="str">
        <f ca="1">'2013 CR SA Total'!C27</f>
        <v>secured by commercial real state</v>
      </c>
    </row>
    <row r="41" spans="2:5" s="240" customFormat="1" ht="50.1" customHeight="1">
      <c r="B41" s="937" t="s">
        <v>590</v>
      </c>
      <c r="C41" s="902" t="s">
        <v>320</v>
      </c>
      <c r="D41" s="900" t="s">
        <v>339</v>
      </c>
      <c r="E41" s="899" t="str">
        <f ca="1">'2013 CR SA Total'!C32</f>
        <v>Without credit assessment by a nominate ECAI</v>
      </c>
    </row>
    <row r="42" spans="2:5" s="240" customFormat="1" ht="50.1" customHeight="1">
      <c r="B42" s="937" t="s">
        <v>591</v>
      </c>
      <c r="C42" s="902" t="s">
        <v>321</v>
      </c>
      <c r="D42" s="900" t="s">
        <v>379</v>
      </c>
      <c r="E42" s="899" t="str">
        <f ca="1">'2013 CR SA Total'!C32</f>
        <v>Without credit assessment by a nominate ECAI</v>
      </c>
    </row>
    <row r="43" spans="2:5" s="240" customFormat="1" ht="50.1" customHeight="1">
      <c r="B43" s="937" t="s">
        <v>629</v>
      </c>
      <c r="C43" s="334" t="s">
        <v>155</v>
      </c>
      <c r="D43" s="900" t="s">
        <v>323</v>
      </c>
      <c r="E43" s="1001" t="str">
        <f ca="1">'2013 CR SA Total'!C37</f>
        <v>Other risk weights</v>
      </c>
    </row>
    <row r="44" spans="2:5" s="240" customFormat="1" ht="50.1" customHeight="1">
      <c r="B44" s="937" t="s">
        <v>630</v>
      </c>
      <c r="C44" s="334" t="s">
        <v>337</v>
      </c>
      <c r="D44" s="900" t="s">
        <v>338</v>
      </c>
      <c r="E44" s="1001" t="str">
        <f ca="1">'2013 CR SA Total'!C38</f>
        <v xml:space="preserve">Breakdown of total exposures by exposure classes, </v>
      </c>
    </row>
    <row r="45" spans="2:5" s="240" customFormat="1" ht="50.1" customHeight="1">
      <c r="B45" s="937" t="s">
        <v>631</v>
      </c>
      <c r="C45" s="334" t="s">
        <v>205</v>
      </c>
      <c r="D45" s="900" t="s">
        <v>362</v>
      </c>
      <c r="E45" s="1001" t="str">
        <f ca="1">'2013 CR SA Total'!C39</f>
        <v>Central Governments and central banks</v>
      </c>
    </row>
    <row r="46" spans="2:5" s="240" customFormat="1" ht="50.1" customHeight="1">
      <c r="B46" s="937" t="s">
        <v>632</v>
      </c>
      <c r="C46" s="334" t="s">
        <v>157</v>
      </c>
      <c r="D46" s="900" t="s">
        <v>363</v>
      </c>
      <c r="E46" s="1001" t="str">
        <f ca="1">'2013 CR SA Total'!C40</f>
        <v>Regional governments or local authorities</v>
      </c>
    </row>
    <row r="47" spans="2:5" s="240" customFormat="1" ht="50.1" customHeight="1">
      <c r="B47" s="937" t="s">
        <v>633</v>
      </c>
      <c r="C47" s="334" t="s">
        <v>158</v>
      </c>
      <c r="D47" s="900" t="s">
        <v>364</v>
      </c>
      <c r="E47" s="1001" t="str">
        <f ca="1">'2013 CR SA Total'!C41</f>
        <v>Administrative bodies and non-commercial undertakings</v>
      </c>
    </row>
    <row r="48" spans="2:5" s="240" customFormat="1" ht="50.1" customHeight="1">
      <c r="B48" s="937" t="s">
        <v>634</v>
      </c>
      <c r="C48" s="334" t="s">
        <v>159</v>
      </c>
      <c r="D48" s="900" t="s">
        <v>365</v>
      </c>
      <c r="E48" s="1001" t="str">
        <f ca="1">'2013 CR SA Total'!C42</f>
        <v>Multilateral developments banks</v>
      </c>
    </row>
    <row r="49" spans="2:5" s="240" customFormat="1" ht="50.1" customHeight="1">
      <c r="B49" s="937" t="s">
        <v>635</v>
      </c>
      <c r="C49" s="334" t="s">
        <v>160</v>
      </c>
      <c r="D49" s="900" t="s">
        <v>366</v>
      </c>
      <c r="E49" s="1001" t="str">
        <f ca="1">'2013 CR SA Total'!C43</f>
        <v>International organizations</v>
      </c>
    </row>
    <row r="50" spans="2:5" s="240" customFormat="1" ht="50.1" customHeight="1">
      <c r="B50" s="937" t="s">
        <v>636</v>
      </c>
      <c r="C50" s="334" t="s">
        <v>161</v>
      </c>
      <c r="D50" s="900" t="s">
        <v>367</v>
      </c>
      <c r="E50" s="1001" t="str">
        <f ca="1">'2013 CR SA Total'!C44</f>
        <v>Institutions</v>
      </c>
    </row>
    <row r="51" spans="2:5" s="240" customFormat="1" ht="50.1" customHeight="1">
      <c r="B51" s="937" t="s">
        <v>637</v>
      </c>
      <c r="C51" s="334" t="s">
        <v>162</v>
      </c>
      <c r="D51" s="900" t="s">
        <v>368</v>
      </c>
      <c r="E51" s="1001" t="str">
        <f ca="1">'2013 CR SA Total'!C45</f>
        <v>Corporates</v>
      </c>
    </row>
    <row r="52" spans="2:5" s="240" customFormat="1" ht="50.1" customHeight="1">
      <c r="B52" s="937" t="s">
        <v>638</v>
      </c>
      <c r="C52" s="334" t="s">
        <v>211</v>
      </c>
      <c r="D52" s="900"/>
      <c r="E52" s="1001" t="str">
        <f ca="1">'2013 CR SA Total'!C46</f>
        <v>of which: SME</v>
      </c>
    </row>
    <row r="53" spans="2:5" s="240" customFormat="1" ht="50.1" customHeight="1">
      <c r="B53" s="937" t="s">
        <v>639</v>
      </c>
      <c r="C53" s="334" t="s">
        <v>163</v>
      </c>
      <c r="D53" s="900" t="s">
        <v>369</v>
      </c>
      <c r="E53" s="1001" t="str">
        <f ca="1">'2013 CR SA Total'!C47</f>
        <v>Retail</v>
      </c>
    </row>
    <row r="54" spans="2:5" s="240" customFormat="1" ht="50.1" customHeight="1">
      <c r="B54" s="937" t="s">
        <v>640</v>
      </c>
      <c r="C54" s="334" t="s">
        <v>211</v>
      </c>
      <c r="D54" s="900"/>
      <c r="E54" s="1001" t="str">
        <f ca="1">'2013 CR SA Total'!C48</f>
        <v>of which: SME</v>
      </c>
    </row>
    <row r="55" spans="2:5" s="240" customFormat="1" ht="50.1" customHeight="1">
      <c r="B55" s="937" t="s">
        <v>641</v>
      </c>
      <c r="C55" s="334" t="s">
        <v>164</v>
      </c>
      <c r="D55" s="900" t="s">
        <v>370</v>
      </c>
      <c r="E55" s="1001" t="str">
        <f ca="1">'2013 CR SA Total'!C49</f>
        <v>Secured on (by) real state property</v>
      </c>
    </row>
    <row r="56" spans="2:5" s="240" customFormat="1" ht="50.1" customHeight="1">
      <c r="B56" s="937" t="s">
        <v>642</v>
      </c>
      <c r="C56" s="334" t="s">
        <v>204</v>
      </c>
      <c r="D56" s="900" t="s">
        <v>378</v>
      </c>
      <c r="E56" s="1001" t="str">
        <f ca="1">'2013 CR SA Total'!C50</f>
        <v>of which: residential real state</v>
      </c>
    </row>
    <row r="57" spans="2:5" s="240" customFormat="1" ht="50.1" customHeight="1">
      <c r="B57" s="937" t="s">
        <v>643</v>
      </c>
      <c r="C57" s="334" t="s">
        <v>165</v>
      </c>
      <c r="D57" s="900" t="s">
        <v>371</v>
      </c>
      <c r="E57" s="1001" t="str">
        <f ca="1">'2013 CR SA Total'!C51</f>
        <v>Past due</v>
      </c>
    </row>
    <row r="58" spans="2:5" s="240" customFormat="1" ht="50.1" customHeight="1">
      <c r="B58" s="937" t="s">
        <v>644</v>
      </c>
      <c r="C58" s="334" t="s">
        <v>166</v>
      </c>
      <c r="D58" s="900" t="s">
        <v>372</v>
      </c>
      <c r="E58" s="1001" t="str">
        <f ca="1">'2013 CR SA Total'!C52</f>
        <v>Regulatory high-risk categories</v>
      </c>
    </row>
    <row r="59" spans="2:5" s="240" customFormat="1" ht="50.1" customHeight="1">
      <c r="B59" s="937" t="s">
        <v>645</v>
      </c>
      <c r="C59" s="334" t="s">
        <v>167</v>
      </c>
      <c r="D59" s="900" t="s">
        <v>373</v>
      </c>
      <c r="E59" s="1001" t="str">
        <f ca="1">'2013 CR SA Total'!C53</f>
        <v>Covered bonds</v>
      </c>
    </row>
    <row r="60" spans="2:5" s="240" customFormat="1" ht="50.1" customHeight="1">
      <c r="B60" s="937" t="s">
        <v>646</v>
      </c>
      <c r="C60" s="334" t="s">
        <v>168</v>
      </c>
      <c r="D60" s="900" t="s">
        <v>374</v>
      </c>
      <c r="E60" s="1001" t="str">
        <f ca="1">'2013 CR SA Total'!C54</f>
        <v>Short-term claims on institutions and corporates</v>
      </c>
    </row>
    <row r="61" spans="2:5" s="240" customFormat="1" ht="50.1" customHeight="1">
      <c r="B61" s="937" t="s">
        <v>647</v>
      </c>
      <c r="C61" s="334" t="s">
        <v>169</v>
      </c>
      <c r="D61" s="900" t="s">
        <v>375</v>
      </c>
      <c r="E61" s="1001" t="str">
        <f ca="1">'2013 CR SA Total'!C55</f>
        <v>Claims in the form of CIU</v>
      </c>
    </row>
    <row r="62" spans="2:5" s="240" customFormat="1" ht="50.1" customHeight="1">
      <c r="B62" s="937" t="s">
        <v>648</v>
      </c>
      <c r="C62" s="334" t="s">
        <v>170</v>
      </c>
      <c r="D62" s="900" t="s">
        <v>376</v>
      </c>
      <c r="E62" s="1001" t="str">
        <f ca="1">'2013 CR SA Total'!C56</f>
        <v>Other items</v>
      </c>
    </row>
    <row r="63" spans="2:5" s="240" customFormat="1" ht="50.1" customHeight="1">
      <c r="B63" s="937" t="s">
        <v>649</v>
      </c>
      <c r="C63" s="334" t="s">
        <v>336</v>
      </c>
      <c r="D63" s="900" t="s">
        <v>377</v>
      </c>
      <c r="E63" s="1001" t="str">
        <f ca="1">'2013 CR SA Total'!C57</f>
        <v>of which: Equity</v>
      </c>
    </row>
  </sheetData>
  <phoneticPr fontId="57" type="noConversion"/>
  <pageMargins left="0.74803149606299213" right="0.74803149606299213" top="0.98425196850393704" bottom="0.98425196850393704" header="0.51181102362204722" footer="0.51181102362204722"/>
  <pageSetup paperSize="9" scale="34" fitToHeight="2" orientation="landscape" r:id="rId1"/>
  <headerFooter alignWithMargins="0">
    <oddFooter>&amp;R&amp;P of &amp;N</oddFooter>
  </headerFooter>
</worksheet>
</file>

<file path=xl/worksheets/sheet5.xml><?xml version="1.0" encoding="utf-8"?>
<worksheet xmlns="http://schemas.openxmlformats.org/spreadsheetml/2006/main" xmlns:r="http://schemas.openxmlformats.org/officeDocument/2006/relationships">
  <sheetPr codeName="Hoja5"/>
  <dimension ref="A1:BA100"/>
  <sheetViews>
    <sheetView workbookViewId="0">
      <selection activeCell="D3" sqref="D3"/>
    </sheetView>
  </sheetViews>
  <sheetFormatPr baseColWidth="10" defaultColWidth="11.42578125" defaultRowHeight="12.75"/>
  <cols>
    <col min="1" max="2" width="11.42578125" style="906"/>
    <col min="3" max="3" width="17.7109375" style="906" customWidth="1"/>
    <col min="4" max="4" width="11.42578125" style="906"/>
    <col min="5" max="5" width="3.7109375" style="906" customWidth="1"/>
    <col min="6" max="6" width="8" style="906" customWidth="1"/>
    <col min="7" max="7" width="4" style="906" customWidth="1"/>
    <col min="8" max="8" width="5.7109375" style="906" customWidth="1"/>
    <col min="9" max="9" width="4" style="906" customWidth="1"/>
    <col min="10" max="10" width="6.85546875" style="906" customWidth="1"/>
    <col min="11" max="11" width="3.42578125" style="906" customWidth="1"/>
    <col min="12" max="12" width="6.85546875" style="906" customWidth="1"/>
    <col min="13" max="13" width="3.140625" style="906" customWidth="1"/>
    <col min="14" max="14" width="7.42578125" style="906" customWidth="1"/>
    <col min="15" max="15" width="3.7109375" style="906" customWidth="1"/>
    <col min="16" max="16" width="7.140625" style="906" customWidth="1"/>
    <col min="17" max="17" width="3.85546875" style="906" customWidth="1"/>
    <col min="18" max="18" width="7.140625" style="906" customWidth="1"/>
    <col min="19" max="19" width="3.42578125" style="906" customWidth="1"/>
    <col min="20" max="20" width="6.28515625" style="906" customWidth="1"/>
    <col min="21" max="21" width="2.7109375" style="906" customWidth="1"/>
    <col min="22" max="22" width="4.85546875" style="906" customWidth="1"/>
    <col min="23" max="23" width="4.7109375" style="906" customWidth="1"/>
    <col min="24" max="24" width="4.42578125" style="906" customWidth="1"/>
    <col min="25" max="25" width="1.85546875" style="906" customWidth="1"/>
    <col min="26" max="26" width="4.140625" style="906" customWidth="1"/>
    <col min="27" max="16384" width="11.42578125" style="906"/>
  </cols>
  <sheetData>
    <row r="1" spans="1:53" s="1064" customFormat="1" ht="18.75">
      <c r="A1" s="1064" t="s">
        <v>665</v>
      </c>
    </row>
    <row r="3" spans="1:53">
      <c r="A3" s="961" t="s">
        <v>223</v>
      </c>
    </row>
    <row r="4" spans="1:53">
      <c r="A4" s="905"/>
      <c r="B4" s="938" t="s">
        <v>561</v>
      </c>
      <c r="D4" s="956" t="str">
        <f ca="1">'2013 CR SA Total'!D6</f>
        <v>Original exposure pre conversion factors</v>
      </c>
      <c r="E4" s="957" t="s">
        <v>567</v>
      </c>
      <c r="F4" s="956" t="str">
        <f ca="1">'2013 CR SA Total'!S6</f>
        <v>Fully adjusted exposure value (E*)</v>
      </c>
      <c r="G4" s="957" t="s">
        <v>574</v>
      </c>
      <c r="H4" s="956" t="str">
        <f ca="1">'2013 CR SA Total'!X6</f>
        <v>Exposure value</v>
      </c>
      <c r="I4" s="957" t="s">
        <v>567</v>
      </c>
      <c r="J4" s="956" t="str">
        <f ca="1">'2013 CR SA Total'!AM6</f>
        <v>Capital requirements</v>
      </c>
      <c r="K4" s="957"/>
      <c r="L4" s="957"/>
    </row>
    <row r="5" spans="1:53">
      <c r="A5" s="905"/>
      <c r="B5" s="938" t="str">
        <f ca="1">TRIM(CONCATENATE(D4,E4,F4,G4,H4,I4,J4))</f>
        <v>Original exposure pre conversion factors-Fully adjusted exposure value (E*) ; Exposure value-Capital requirements</v>
      </c>
    </row>
    <row r="6" spans="1:53">
      <c r="A6" s="905"/>
      <c r="B6" s="938"/>
    </row>
    <row r="7" spans="1:53">
      <c r="C7" s="905" t="s">
        <v>650</v>
      </c>
      <c r="E7" s="905"/>
      <c r="F7" s="907"/>
      <c r="G7" s="905"/>
      <c r="H7" s="907"/>
      <c r="I7" s="905"/>
      <c r="K7" s="905"/>
      <c r="M7" s="905"/>
      <c r="N7" s="907"/>
      <c r="O7" s="905"/>
      <c r="P7" s="907"/>
    </row>
    <row r="8" spans="1:53">
      <c r="C8" s="905"/>
      <c r="D8" s="956" t="str">
        <f ca="1">'2013 CR SA Total'!C11</f>
        <v>Total exposures</v>
      </c>
      <c r="E8" s="957" t="s">
        <v>569</v>
      </c>
      <c r="F8" s="956" t="str">
        <f ca="1">'2013 CR SA Total'!C13</f>
        <v>On-balance sheet  items</v>
      </c>
      <c r="G8" s="957" t="s">
        <v>570</v>
      </c>
      <c r="H8" s="956" t="str">
        <f ca="1">'2013 CR SA Total'!C14</f>
        <v>Off-balance sheet items</v>
      </c>
      <c r="I8" s="957" t="s">
        <v>570</v>
      </c>
      <c r="J8" s="956" t="str">
        <f ca="1">'2013 CR SA Total'!C16</f>
        <v>Securities financing transactions</v>
      </c>
      <c r="K8" s="957" t="s">
        <v>570</v>
      </c>
      <c r="L8" s="956" t="str">
        <f ca="1">'2013 CR SA Total'!C17</f>
        <v>Derivates and long settlement transactions</v>
      </c>
      <c r="M8" s="957" t="s">
        <v>570</v>
      </c>
      <c r="N8" s="956" t="str">
        <f ca="1">'2013 CR SA Total'!C18</f>
        <v>From contractual cross product netting</v>
      </c>
      <c r="O8" s="957"/>
      <c r="P8" s="956"/>
      <c r="Q8" s="957"/>
      <c r="R8" s="957"/>
      <c r="S8" s="957"/>
      <c r="T8" s="957"/>
    </row>
    <row r="9" spans="1:53" ht="37.5" customHeight="1">
      <c r="C9" s="1155" t="str">
        <f ca="1">TRIM(CONCATENATE(D8,E8,F8,G8,H8,I8,J8,K8,L8,M8,N8))</f>
        <v>Total exposures = On-balance sheet items+Off-balance sheet items+Securities financing transactions+Derivates and long settlement transactions+From contractual cross product netting</v>
      </c>
      <c r="D9" s="1156"/>
      <c r="E9" s="1156"/>
      <c r="F9" s="1156"/>
      <c r="G9" s="1156"/>
      <c r="H9" s="1156"/>
      <c r="I9" s="1156"/>
      <c r="J9" s="1156"/>
      <c r="K9" s="1156"/>
      <c r="L9" s="1156"/>
      <c r="M9" s="1156"/>
      <c r="N9" s="1156"/>
      <c r="O9" s="1156"/>
      <c r="P9" s="1156"/>
      <c r="Q9" s="1156"/>
      <c r="R9" s="1156"/>
      <c r="S9" s="1156"/>
      <c r="T9" s="1156"/>
      <c r="U9" s="1156"/>
      <c r="V9" s="1156"/>
      <c r="W9" s="963"/>
      <c r="X9" s="963"/>
      <c r="Y9" s="963"/>
      <c r="Z9" s="963"/>
      <c r="AA9" s="963"/>
      <c r="AB9" s="905"/>
      <c r="AC9" s="905"/>
      <c r="AD9" s="905"/>
      <c r="AE9" s="905"/>
      <c r="AF9" s="905"/>
      <c r="AG9" s="905"/>
      <c r="AH9" s="905"/>
      <c r="AI9" s="905"/>
      <c r="AJ9" s="905"/>
      <c r="AK9" s="905"/>
      <c r="AL9" s="905"/>
      <c r="AM9" s="905"/>
      <c r="AN9" s="905"/>
      <c r="AO9" s="905"/>
      <c r="AP9" s="905"/>
      <c r="AQ9" s="905"/>
      <c r="AR9" s="905"/>
      <c r="AS9" s="905"/>
      <c r="AT9" s="905"/>
      <c r="AU9" s="905"/>
      <c r="AV9" s="905"/>
      <c r="AW9" s="905"/>
      <c r="AX9" s="905"/>
      <c r="AY9" s="905"/>
      <c r="AZ9" s="905"/>
      <c r="BA9" s="905"/>
    </row>
    <row r="11" spans="1:53">
      <c r="C11" s="907"/>
      <c r="D11" s="905"/>
      <c r="E11" s="905"/>
      <c r="F11" s="907"/>
      <c r="G11" s="905"/>
      <c r="H11" s="907"/>
      <c r="I11" s="905"/>
      <c r="J11" s="907"/>
      <c r="K11" s="905"/>
      <c r="L11" s="907"/>
      <c r="M11" s="905"/>
      <c r="N11" s="907"/>
      <c r="O11" s="905"/>
      <c r="P11" s="907"/>
    </row>
    <row r="12" spans="1:53">
      <c r="B12" s="905" t="s">
        <v>562</v>
      </c>
      <c r="D12" s="956" t="str">
        <f ca="1">'2013 CR SA Total'!D6</f>
        <v>Original exposure pre conversion factors</v>
      </c>
      <c r="E12" s="957" t="s">
        <v>567</v>
      </c>
      <c r="F12" s="956" t="str">
        <f ca="1">'2013 CR SA Total'!G6</f>
        <v>Exposure net of value adjustments and provisions</v>
      </c>
      <c r="G12" s="957" t="s">
        <v>568</v>
      </c>
      <c r="H12" s="956" t="str">
        <f ca="1">'2013 CR SA Total'!S6</f>
        <v>Fully adjusted exposure value (E*)</v>
      </c>
      <c r="I12" s="957" t="s">
        <v>567</v>
      </c>
      <c r="J12" s="956" t="str">
        <f ca="1">'2013 CR SA Total'!Y7</f>
        <v>of which: arising from counterparty credit risk</v>
      </c>
      <c r="K12" s="957" t="s">
        <v>568</v>
      </c>
      <c r="L12" s="956" t="str">
        <f ca="1">'2013 CR SA Total'!AL6</f>
        <v>Risk weighted exposure amount</v>
      </c>
      <c r="M12" s="957" t="s">
        <v>567</v>
      </c>
      <c r="N12" s="956" t="str">
        <f ca="1">'2013 CR SA Total'!AM6</f>
        <v>Capital requirements</v>
      </c>
      <c r="O12" s="957"/>
      <c r="P12" s="957"/>
      <c r="Q12" s="957"/>
      <c r="R12" s="957"/>
      <c r="S12" s="957"/>
      <c r="T12" s="957"/>
      <c r="U12" s="957"/>
      <c r="V12" s="957"/>
      <c r="W12" s="957"/>
    </row>
    <row r="13" spans="1:53">
      <c r="B13" s="938" t="str">
        <f ca="1">TRIM(CONCATENATE(D12,E12,F12,G12,H12,I12,J12,K12,L12,M12,N12))</f>
        <v>Original exposure pre conversion factors-Exposure net of value adjustments and provisions, Fully adjusted exposure value (E*)-of which: arising from counterparty credit risk, Risk weighted exposure amount-Capital requirements</v>
      </c>
      <c r="E13" s="905"/>
      <c r="F13" s="907"/>
      <c r="G13" s="905"/>
      <c r="H13" s="907"/>
      <c r="I13" s="905"/>
      <c r="J13" s="907"/>
      <c r="K13" s="905"/>
      <c r="L13" s="907"/>
      <c r="M13" s="905"/>
      <c r="N13" s="907"/>
    </row>
    <row r="14" spans="1:53">
      <c r="C14" s="905" t="s">
        <v>651</v>
      </c>
    </row>
    <row r="15" spans="1:53">
      <c r="C15" s="905"/>
      <c r="D15" s="956" t="str">
        <f ca="1">'2013 CR SA Total'!C11</f>
        <v>Total exposures</v>
      </c>
      <c r="E15" s="957" t="s">
        <v>569</v>
      </c>
      <c r="F15" s="956" t="str">
        <f ca="1">'2013 CR SA Total'!C20</f>
        <v>0%</v>
      </c>
      <c r="G15" s="957" t="s">
        <v>570</v>
      </c>
      <c r="H15" s="956" t="str">
        <f ca="1">'2013 CR SA Total'!C21</f>
        <v>10%</v>
      </c>
      <c r="I15" s="957" t="s">
        <v>570</v>
      </c>
      <c r="J15" s="956" t="str">
        <f ca="1">'2013 CR SA Total'!C22</f>
        <v>20%</v>
      </c>
      <c r="K15" s="957" t="s">
        <v>570</v>
      </c>
      <c r="L15" s="956" t="str">
        <f ca="1">'2013 CR SA Total'!C23</f>
        <v>35%</v>
      </c>
      <c r="M15" s="957" t="s">
        <v>570</v>
      </c>
      <c r="N15" s="956" t="str">
        <f ca="1">'2013 CR SA Total'!C24</f>
        <v>50%</v>
      </c>
      <c r="O15" s="957" t="s">
        <v>570</v>
      </c>
      <c r="P15" s="956" t="str">
        <f ca="1">'2013 CR SA Total'!C28</f>
        <v>70%</v>
      </c>
      <c r="Q15" s="957" t="s">
        <v>570</v>
      </c>
      <c r="R15" s="956" t="str">
        <f ca="1">'2013 CR SA Total'!C29</f>
        <v>75%</v>
      </c>
      <c r="S15" s="957" t="s">
        <v>570</v>
      </c>
      <c r="T15" s="956" t="str">
        <f ca="1">'2013 CR SA Total'!C30</f>
        <v>100%</v>
      </c>
      <c r="U15" s="957" t="s">
        <v>570</v>
      </c>
      <c r="V15" s="956" t="str">
        <f ca="1">'2013 CR SA Total'!C34</f>
        <v>150%</v>
      </c>
      <c r="W15" s="957" t="s">
        <v>570</v>
      </c>
      <c r="X15" s="956" t="str">
        <f ca="1">'2013 CR SA Total'!C36</f>
        <v>200%</v>
      </c>
      <c r="Y15" s="957" t="s">
        <v>570</v>
      </c>
      <c r="Z15" s="956" t="str">
        <f ca="1">'2013 CR SA Total'!C37</f>
        <v>Other risk weights</v>
      </c>
      <c r="AA15" s="957"/>
      <c r="AB15" s="957"/>
    </row>
    <row r="16" spans="1:53">
      <c r="C16" s="938" t="str">
        <f ca="1">TRIM(CONCATENATE(D15,E15,F15,G15,H15,I15,J15,K15,L15,M15,N15,O15,P15,Q15,R15,S15,T15,U15,V15,W15,X15,Y15,Z15))</f>
        <v>Total exposures = 0%+10%+20%+35%+50%+70%+75%+100%+150%+200%+Other risk weights</v>
      </c>
    </row>
    <row r="18" spans="2:21">
      <c r="C18" s="908" t="s">
        <v>652</v>
      </c>
      <c r="D18" s="909"/>
      <c r="E18" s="909"/>
      <c r="F18" s="909"/>
      <c r="G18" s="909"/>
      <c r="H18" s="909"/>
      <c r="I18" s="909"/>
      <c r="J18" s="909"/>
      <c r="K18" s="909"/>
      <c r="L18" s="909"/>
      <c r="M18" s="909"/>
    </row>
    <row r="19" spans="2:21">
      <c r="C19" s="908"/>
      <c r="D19" s="958" t="str">
        <f ca="1">'2013 CR SA Total'!C24</f>
        <v>50%</v>
      </c>
      <c r="E19" s="959" t="s">
        <v>571</v>
      </c>
      <c r="F19" s="973" t="str">
        <f ca="1">'2013 CR SA Total'!C25</f>
        <v>of which: Past due</v>
      </c>
      <c r="G19" s="960" t="s">
        <v>570</v>
      </c>
      <c r="H19" s="973" t="str">
        <f ca="1">'2013 CR SA Total'!C27</f>
        <v>secured by commercial real state</v>
      </c>
      <c r="I19" s="960"/>
      <c r="J19" s="960"/>
      <c r="K19" s="960"/>
      <c r="L19" s="960"/>
      <c r="M19" s="960"/>
      <c r="N19" s="957"/>
      <c r="O19" s="957"/>
      <c r="P19" s="957"/>
      <c r="Q19" s="957"/>
      <c r="R19" s="957"/>
      <c r="S19" s="957"/>
      <c r="T19" s="957"/>
      <c r="U19" s="957"/>
    </row>
    <row r="20" spans="2:21">
      <c r="C20" s="938" t="str">
        <f ca="1">TRIM(CONCATENATE(D19,E19,F19,G19,H19,I19,J19,K19,L19,M19,N19,O19,P19,Q19,R19,S19,T19,U19,V19,W19,X19,Y19,Z19))</f>
        <v>50% ≥ of which: Past due+secured by commercial real state</v>
      </c>
      <c r="D20" s="909"/>
      <c r="E20" s="909"/>
      <c r="F20" s="909"/>
      <c r="G20" s="909"/>
      <c r="H20" s="909"/>
      <c r="I20" s="909"/>
      <c r="J20" s="909"/>
      <c r="K20" s="909"/>
      <c r="L20" s="909"/>
      <c r="M20" s="909"/>
    </row>
    <row r="22" spans="2:21">
      <c r="C22" s="907"/>
      <c r="D22" s="905"/>
      <c r="I22" s="905"/>
    </row>
    <row r="23" spans="2:21">
      <c r="C23" s="908" t="s">
        <v>653</v>
      </c>
      <c r="D23" s="909"/>
      <c r="E23" s="909"/>
      <c r="F23" s="909"/>
      <c r="G23" s="909"/>
      <c r="H23" s="955" t="s">
        <v>654</v>
      </c>
      <c r="I23" s="909"/>
      <c r="J23" s="909"/>
      <c r="K23" s="909"/>
      <c r="L23" s="909"/>
      <c r="M23" s="909"/>
    </row>
    <row r="24" spans="2:21">
      <c r="C24" s="908"/>
      <c r="D24" s="958" t="str">
        <f ca="1">'2013 CR SA Total'!C30</f>
        <v>100%</v>
      </c>
      <c r="E24" s="959" t="s">
        <v>571</v>
      </c>
      <c r="F24" s="958" t="str">
        <f ca="1">'2013 CR SA Total'!C31</f>
        <v>of which: Past due</v>
      </c>
      <c r="G24" s="960"/>
      <c r="H24" s="960"/>
      <c r="I24" s="960" t="s">
        <v>570</v>
      </c>
      <c r="J24" s="973" t="str">
        <f ca="1">'2013 CR SA Total'!C33</f>
        <v>Secured on (by) real state property</v>
      </c>
      <c r="K24" s="960"/>
      <c r="L24" s="960"/>
      <c r="M24" s="960"/>
      <c r="N24" s="957"/>
      <c r="O24" s="957"/>
      <c r="P24" s="957"/>
      <c r="Q24" s="957"/>
      <c r="R24" s="957"/>
      <c r="S24" s="957"/>
      <c r="T24" s="957"/>
    </row>
    <row r="25" spans="2:21">
      <c r="C25" s="938" t="str">
        <f ca="1">TRIM(CONCATENATE(D24,E24,F24,G24,H24,I24,J24,K24,L24,M24,N24,O24,P24,Q24,R24,S24,T24,U24,V24,W24,X24,Y24,Z24))</f>
        <v>100% ≥ of which: Past due+Secured on (by) real state property</v>
      </c>
      <c r="D25" s="909"/>
      <c r="E25" s="909"/>
      <c r="F25" s="909"/>
      <c r="G25" s="909"/>
      <c r="H25" s="909"/>
      <c r="I25" s="909"/>
      <c r="J25" s="909"/>
      <c r="K25" s="909"/>
      <c r="L25" s="909"/>
      <c r="M25" s="909"/>
    </row>
    <row r="27" spans="2:21">
      <c r="C27" s="938" t="s">
        <v>655</v>
      </c>
      <c r="D27" s="905"/>
      <c r="H27" s="955" t="s">
        <v>656</v>
      </c>
    </row>
    <row r="28" spans="2:21">
      <c r="C28" s="908"/>
      <c r="D28" s="958" t="str">
        <f ca="1">'2013 CR SA Total'!C30</f>
        <v>100%</v>
      </c>
      <c r="E28" s="959" t="s">
        <v>571</v>
      </c>
      <c r="F28" s="973" t="str">
        <f ca="1">'2013 CR SA Total'!C32</f>
        <v>Without credit assessment by a nominate ECAI</v>
      </c>
      <c r="G28" s="960"/>
      <c r="H28" s="960"/>
      <c r="I28" s="960"/>
      <c r="J28" s="960"/>
      <c r="K28" s="960"/>
      <c r="L28" s="909"/>
      <c r="M28" s="909"/>
    </row>
    <row r="29" spans="2:21">
      <c r="C29" s="938" t="str">
        <f ca="1">TRIM(CONCATENATE(D28,E28,F28,G28,H28,I28,J28,K28,L28,M28,N28,O28,P28,Q28,R28,S28,T28,U28,V28,W28,X28,Y28,Z28))</f>
        <v>100% ≥ Without credit assessment by a nominate ECAI</v>
      </c>
      <c r="D29" s="909"/>
      <c r="E29" s="909"/>
      <c r="F29" s="909"/>
      <c r="G29" s="909"/>
      <c r="H29" s="909"/>
      <c r="I29" s="909"/>
      <c r="J29" s="909"/>
      <c r="K29" s="909"/>
      <c r="L29" s="909"/>
      <c r="M29" s="909"/>
    </row>
    <row r="30" spans="2:21">
      <c r="C30" s="908"/>
      <c r="D30" s="909"/>
      <c r="E30" s="909"/>
      <c r="F30" s="909"/>
      <c r="G30" s="909"/>
      <c r="H30" s="909"/>
      <c r="I30" s="909"/>
      <c r="J30" s="909"/>
      <c r="K30" s="909"/>
      <c r="L30" s="909"/>
      <c r="M30" s="909"/>
    </row>
    <row r="31" spans="2:21">
      <c r="B31" s="906" t="s">
        <v>560</v>
      </c>
      <c r="D31" s="956" t="str">
        <f ca="1">'2013 CR SA Total'!T9</f>
        <v>0%</v>
      </c>
      <c r="E31" s="957" t="s">
        <v>567</v>
      </c>
      <c r="F31" s="956" t="str">
        <f ca="1">'2013 CR SA Total'!W9</f>
        <v>100%</v>
      </c>
      <c r="G31" s="909"/>
      <c r="H31" s="909"/>
      <c r="I31" s="909"/>
      <c r="J31" s="909"/>
      <c r="K31" s="909"/>
      <c r="L31" s="909"/>
      <c r="M31" s="909"/>
    </row>
    <row r="32" spans="2:21">
      <c r="B32" s="938" t="str">
        <f ca="1">TRIM(CONCATENATE(D31,E31,F31,G31,H31,I31,J31))</f>
        <v>0%-100%</v>
      </c>
      <c r="D32" s="956"/>
      <c r="E32" s="957"/>
      <c r="F32" s="956"/>
      <c r="G32" s="909"/>
      <c r="H32" s="909"/>
      <c r="I32" s="909"/>
      <c r="J32" s="909"/>
      <c r="K32" s="909"/>
      <c r="L32" s="909"/>
      <c r="M32" s="909"/>
    </row>
    <row r="33" spans="1:25">
      <c r="C33" s="908" t="s">
        <v>657</v>
      </c>
      <c r="D33" s="909"/>
      <c r="E33" s="909"/>
      <c r="F33" s="909"/>
      <c r="G33" s="909"/>
      <c r="H33" s="909"/>
      <c r="I33" s="909"/>
      <c r="J33" s="909"/>
      <c r="K33" s="909"/>
      <c r="L33" s="909"/>
      <c r="M33" s="909"/>
    </row>
    <row r="34" spans="1:25">
      <c r="C34" s="908"/>
      <c r="D34" s="958" t="str">
        <f ca="1">'2013 CR SA Total'!C11</f>
        <v>Total exposures</v>
      </c>
      <c r="E34" s="959" t="s">
        <v>572</v>
      </c>
      <c r="F34" s="958" t="str">
        <f ca="1">'2013 CR SA Total'!C14</f>
        <v>Off-balance sheet items</v>
      </c>
      <c r="G34" s="909"/>
      <c r="H34" s="909"/>
      <c r="I34" s="909"/>
      <c r="J34" s="909"/>
      <c r="K34" s="909"/>
      <c r="L34" s="909"/>
      <c r="M34" s="909"/>
    </row>
    <row r="35" spans="1:25">
      <c r="C35" s="938" t="str">
        <f ca="1">TRIM(CONCATENATE(D34,E34,F34,G34,H34,I34,J34,K34,L34,M34,N34,O34,P34,Q34,R34,S34,T34,U34,V34,W34,X34,Y34,Z34))</f>
        <v>Total exposures = Off-balance sheet items</v>
      </c>
    </row>
    <row r="36" spans="1:25">
      <c r="C36" s="908"/>
    </row>
    <row r="37" spans="1:25">
      <c r="B37" s="961" t="s">
        <v>563</v>
      </c>
      <c r="C37" s="908"/>
      <c r="H37" s="962" t="s">
        <v>573</v>
      </c>
    </row>
    <row r="38" spans="1:25">
      <c r="B38" s="905" t="s">
        <v>566</v>
      </c>
      <c r="C38" s="908"/>
    </row>
    <row r="39" spans="1:25">
      <c r="A39" s="908"/>
      <c r="B39" s="908" t="str">
        <f>CONCATENATE("For ",[3]AT!$F$8, " to ",[3]AT!$F$26)</f>
        <v>For Original exposure pre conversion factors to Capital requirements</v>
      </c>
      <c r="R39" s="910" t="s">
        <v>552</v>
      </c>
    </row>
    <row r="40" spans="1:25">
      <c r="B40" s="905"/>
      <c r="C40" s="908"/>
    </row>
    <row r="41" spans="1:25">
      <c r="B41" s="905"/>
      <c r="C41" s="953" t="s">
        <v>658</v>
      </c>
    </row>
    <row r="42" spans="1:25">
      <c r="C42" s="1155" t="str">
        <f>CONCATENATE([3]MC!$F$142, " = ",[3]EC!$F$4, " + ",[3]EC!$F$5, " + ",[3]EC!$F$6, " + ",[3]EC!$F$7, " + ",[3]EC!$F$8, " + ",[3]EC!$F$9, " + ",[3]EC!$F$10, " + ",[3]EC!$F$12, " + ",[3]EC!$F$14, " + ",[3]EC!$F$16, " + ",[3]EC!$F$18, " + ",[3]EC!$F$19, " + ",[3]EC!$F$20, " + ",[3]EC!$F$21, " + ",[3]EC!$F$22)</f>
        <v>Total exposures = Central Governments and central banks + Regional governments or local authorities + Administrative bodies and non-commercial undertakings + Multilateral developments banks + International organizations + Institutions + Corporate + Retail + Secured on (by) real state property + secured by commercial real state + Regulatory high-risk categories + Covered bonds + Short-term claims on institutions and corporates + Claims in the form of CIU + Other items</v>
      </c>
      <c r="D42" s="1156"/>
      <c r="E42" s="1156"/>
      <c r="F42" s="1156"/>
      <c r="G42" s="1156"/>
      <c r="H42" s="1156"/>
      <c r="I42" s="1156"/>
      <c r="J42" s="1156"/>
      <c r="K42" s="1156"/>
      <c r="L42" s="1156"/>
      <c r="M42" s="1156"/>
      <c r="N42" s="1156"/>
      <c r="O42" s="1156"/>
      <c r="P42" s="1156"/>
      <c r="Q42" s="1156"/>
      <c r="R42" s="1156"/>
      <c r="S42" s="1156"/>
      <c r="T42" s="1156"/>
      <c r="U42" s="1156"/>
      <c r="V42" s="898"/>
      <c r="W42" s="898"/>
      <c r="X42" s="898"/>
      <c r="Y42" s="898"/>
    </row>
    <row r="43" spans="1:25" ht="36.75" customHeight="1">
      <c r="C43" s="1156"/>
      <c r="D43" s="1156"/>
      <c r="E43" s="1156"/>
      <c r="F43" s="1156"/>
      <c r="G43" s="1156"/>
      <c r="H43" s="1156"/>
      <c r="I43" s="1156"/>
      <c r="J43" s="1156"/>
      <c r="K43" s="1156"/>
      <c r="L43" s="1156"/>
      <c r="M43" s="1156"/>
      <c r="N43" s="1156"/>
      <c r="O43" s="1156"/>
      <c r="P43" s="1156"/>
      <c r="Q43" s="1156"/>
      <c r="R43" s="1156"/>
      <c r="S43" s="1156"/>
      <c r="T43" s="1156"/>
      <c r="U43" s="1156"/>
      <c r="V43" s="898"/>
      <c r="W43" s="898"/>
      <c r="X43" s="898"/>
      <c r="Y43" s="898"/>
    </row>
    <row r="44" spans="1:25">
      <c r="C44" s="898"/>
      <c r="D44" s="898"/>
      <c r="E44" s="898"/>
      <c r="F44" s="898"/>
      <c r="G44" s="898"/>
      <c r="H44" s="898"/>
      <c r="I44" s="898"/>
      <c r="J44" s="898"/>
      <c r="K44" s="898"/>
      <c r="L44" s="898"/>
      <c r="M44" s="898"/>
      <c r="N44" s="898"/>
      <c r="O44" s="898"/>
      <c r="P44" s="898"/>
      <c r="Q44" s="898"/>
      <c r="R44" s="898"/>
      <c r="S44" s="898"/>
      <c r="T44" s="898"/>
      <c r="U44" s="898"/>
      <c r="V44" s="898"/>
      <c r="W44" s="898"/>
      <c r="X44" s="898"/>
      <c r="Y44" s="898"/>
    </row>
    <row r="45" spans="1:25" ht="13.5" customHeight="1">
      <c r="C45" s="954" t="s">
        <v>659</v>
      </c>
      <c r="D45" s="898"/>
      <c r="E45" s="898"/>
      <c r="F45" s="898"/>
      <c r="G45" s="898"/>
      <c r="H45" s="898"/>
      <c r="I45" s="898"/>
      <c r="J45" s="898"/>
      <c r="K45" s="898"/>
      <c r="L45" s="898"/>
      <c r="M45" s="898"/>
      <c r="N45" s="898"/>
      <c r="O45" s="898"/>
      <c r="P45" s="898"/>
      <c r="Q45" s="898"/>
      <c r="R45" s="898"/>
      <c r="S45" s="898"/>
      <c r="T45" s="898"/>
      <c r="U45" s="898"/>
      <c r="V45" s="898"/>
      <c r="W45" s="898"/>
      <c r="X45" s="898"/>
      <c r="Y45" s="898"/>
    </row>
    <row r="46" spans="1:25">
      <c r="C46" s="908" t="str">
        <f>CONCATENATE([3]EC!$F$10, " ≥ ",[3]EC!$F$11)</f>
        <v>Corporate ≥ Corporate, of which: SME</v>
      </c>
      <c r="D46" s="904"/>
      <c r="E46" s="904"/>
      <c r="F46" s="904"/>
      <c r="G46" s="904"/>
      <c r="H46" s="904"/>
      <c r="I46" s="904"/>
      <c r="J46" s="904"/>
      <c r="K46" s="904"/>
      <c r="L46" s="904"/>
      <c r="M46" s="904"/>
      <c r="N46" s="904"/>
      <c r="O46" s="904"/>
      <c r="P46" s="904"/>
      <c r="Q46" s="904"/>
      <c r="R46" s="904"/>
      <c r="S46" s="904"/>
      <c r="T46" s="904"/>
      <c r="U46" s="904"/>
      <c r="V46" s="904"/>
    </row>
    <row r="47" spans="1:25">
      <c r="C47" s="908"/>
      <c r="D47" s="904"/>
      <c r="E47" s="904"/>
      <c r="F47" s="904"/>
      <c r="G47" s="904"/>
      <c r="H47" s="904"/>
      <c r="I47" s="904"/>
      <c r="J47" s="904"/>
      <c r="K47" s="904"/>
      <c r="L47" s="904"/>
      <c r="M47" s="904"/>
      <c r="N47" s="904"/>
      <c r="O47" s="904"/>
      <c r="P47" s="904"/>
      <c r="Q47" s="904"/>
      <c r="R47" s="904"/>
      <c r="S47" s="904"/>
      <c r="T47" s="904"/>
      <c r="U47" s="904"/>
      <c r="V47" s="904"/>
    </row>
    <row r="48" spans="1:25">
      <c r="C48" s="905" t="s">
        <v>660</v>
      </c>
    </row>
    <row r="49" spans="1:3">
      <c r="C49" s="908" t="str">
        <f>CONCATENATE([3]EC!$F$12, " ≥ ",[3]EC!$F$13)</f>
        <v>Retail ≥ Retail, of which: SME</v>
      </c>
    </row>
    <row r="50" spans="1:3">
      <c r="C50" s="908"/>
    </row>
    <row r="51" spans="1:3">
      <c r="C51" s="905" t="s">
        <v>661</v>
      </c>
    </row>
    <row r="52" spans="1:3">
      <c r="C52" s="908" t="str">
        <f>CONCATENATE([3]EC!$F$14, " ≥ ",[3]EC!$F$15)</f>
        <v>Secured on (by) real state property ≥ Secured by residential real state</v>
      </c>
    </row>
    <row r="55" spans="1:3">
      <c r="A55" s="961" t="s">
        <v>316</v>
      </c>
    </row>
    <row r="57" spans="1:3">
      <c r="C57" s="906" t="str">
        <f>CONCATENATE([3]AT!$F$10, " = ",[3]AT!$F$8, " + ",[3]AT!$F$9)</f>
        <v>Exposure net of value adjustments and provisions = Original exposure pre conversion factors + Value adjustments and provisions</v>
      </c>
    </row>
    <row r="59" spans="1:3">
      <c r="C59" s="906" t="str">
        <f>CONCATENATE([3]AT!$F$23, " = ", " 0,8 * ", [3]PI!$F$13)</f>
        <v>Risk weighted exposure amount =  0,8 * Otras ponderaciones</v>
      </c>
    </row>
    <row r="61" spans="1:3">
      <c r="C61" s="906" t="str">
        <f>CONCATENATE([3]AT!$F$19, " = ", [3]AT!$F$18, " - ", [3]PI!$F$26, " - 0,8 * ", [3]PI!$F$27, " -0,5 * ", [3]PI!$F$28)</f>
        <v>Exposure value = Fully adjusted exposure value (E*) - 0% conversion factor - 0,8 * 20% conversion factor -0,5 * 50% conversion factor</v>
      </c>
    </row>
    <row r="64" spans="1:3">
      <c r="C64" s="906" t="str">
        <f>CONCATENATE([3]AT!$F$19, " ≥ ",[3]MC!$F$156)</f>
        <v>Exposure value ≥ Exposures: Transactions subject to (arising from) counterparty credit risk</v>
      </c>
    </row>
    <row r="67" spans="3:3">
      <c r="C67" s="906" t="str">
        <f>CONCATENATE([3]AT!$F$23, " with ",[3]PI!$F$3," = 0")</f>
        <v>Risk weighted exposure amount with Total = 0</v>
      </c>
    </row>
    <row r="70" spans="3:3">
      <c r="C70" s="906" t="str">
        <f>CONCATENATE([3]AT!$F$26, " with ",[3]PI!$F$3," = 0")</f>
        <v>Capital requirements with Total = 0</v>
      </c>
    </row>
    <row r="73" spans="3:3">
      <c r="C73" s="906" t="str">
        <f>CONCATENATE([3]AT!$F$23, " with ",[3]PI!$F$4," =  ", [3]MC!$F$156, " with ",[3]PI!$F$4," * 10%")</f>
        <v>Risk weighted exposure amount with Ponderación 10% =  Exposures: Transactions subject to (arising from) counterparty credit risk with Ponderación 10% * 10%</v>
      </c>
    </row>
    <row r="76" spans="3:3">
      <c r="C76" s="906" t="str">
        <f>CONCATENATE([3]AT!$F$23, " with ",[3]PI!$F$5," =  ", [3]MC!$F$156, " with ",[3]PI!$F$5," * 20%")</f>
        <v>Risk weighted exposure amount with Ponderación 20% =  Exposures: Transactions subject to (arising from) counterparty credit risk with Ponderación 20% * 20%</v>
      </c>
    </row>
    <row r="79" spans="3:3">
      <c r="C79" s="906" t="str">
        <f>CONCATENATE([3]AT!$F$23, " with ",[3]PI!$F$6," =  ", [3]MC!$F$156, " with ",[3]PI!$F$6," * 35%")</f>
        <v>Risk weighted exposure amount with Ponderación 35% =  Exposures: Transactions subject to (arising from) counterparty credit risk with Ponderación 35% * 35%</v>
      </c>
    </row>
    <row r="82" spans="3:3">
      <c r="C82" s="906" t="str">
        <f>CONCATENATE([3]AT!$F$23, " with ",[3]PI!$F$7," =  ", [3]MC!$F$156, " with ",[3]PI!$F$7," * 50%")</f>
        <v>Risk weighted exposure amount with Ponderación 50% =  Exposures: Transactions subject to (arising from) counterparty credit risk with Ponderación 50% * 50%</v>
      </c>
    </row>
    <row r="85" spans="3:3">
      <c r="C85" s="906" t="str">
        <f>CONCATENATE([3]AT!$F$23, " with ",[3]PI!$F$8," =  ", [3]MC!$F$156, " with ",[3]PI!$F$8," * 70%")</f>
        <v>Risk weighted exposure amount with Ponderación 70% =  Exposures: Transactions subject to (arising from) counterparty credit risk with Ponderación 70% * 70%</v>
      </c>
    </row>
    <row r="88" spans="3:3">
      <c r="C88" s="906" t="str">
        <f>CONCATENATE([3]AT!$F$23, " with ",[3]PI!$F$9," =  ", [3]MC!$F$156, " with ",[3]PI!$F$9," * 75%")</f>
        <v>Risk weighted exposure amount with Ponderación 75% =  Exposures: Transactions subject to (arising from) counterparty credit risk with Ponderación 75% * 75%</v>
      </c>
    </row>
    <row r="91" spans="3:3">
      <c r="C91" s="906" t="str">
        <f>CONCATENATE([3]AT!$F$23, " with ",[3]PI!$F$10," =  ", [3]MC!$F$156,," with ",[3]PI!$F$10," ")</f>
        <v xml:space="preserve">Risk weighted exposure amount with Ponderación100% =  Exposures: Transactions subject to (arising from) counterparty credit risk with Ponderación100% </v>
      </c>
    </row>
    <row r="94" spans="3:3">
      <c r="C94" s="906" t="str">
        <f>CONCATENATE([3]AT!$F$23, " with ",[3]PI!$F$11," =  ", [3]MC!$F$156,," with ",[3]PI!$F$11," * 150%")</f>
        <v>Risk weighted exposure amount with Ponderación 150% =  Exposures: Transactions subject to (arising from) counterparty credit risk with Ponderación 150% * 150%</v>
      </c>
    </row>
    <row r="97" spans="3:3">
      <c r="C97" s="906" t="str">
        <f>CONCATENATE([3]AT!$F$23, " with ",[3]PI!$F$12," =  ", [3]MC!$F$156," with ",[3]PI!$F$12," * 200%")</f>
        <v>Risk weighted exposure amount with Ponderación 200% =  Exposures: Transactions subject to (arising from) counterparty credit risk with Ponderación 200% * 200%</v>
      </c>
    </row>
    <row r="100" spans="3:3">
      <c r="C100" s="906" t="str">
        <f>CONCATENATE([3]AT!$F$16," = ", [3]AT!$F$10, " - ", [3]AT!$F$14, " + ", [3]AT!$F$13)</f>
        <v>Net exposure after CRM substitution effects pre conversion factors = Exposure net of value adjustments and provisions - Outflows + Inflows</v>
      </c>
    </row>
  </sheetData>
  <mergeCells count="2">
    <mergeCell ref="C42:U43"/>
    <mergeCell ref="C9:V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Hoja6">
    <pageSetUpPr fitToPage="1"/>
  </sheetPr>
  <dimension ref="B1:AM49"/>
  <sheetViews>
    <sheetView zoomScale="37" zoomScaleNormal="37" zoomScaleSheetLayoutView="40" workbookViewId="0">
      <pane xSplit="3" ySplit="12" topLeftCell="D13" activePane="bottomRight" state="frozen"/>
      <selection activeCell="L4" sqref="L4"/>
      <selection pane="topRight" activeCell="L4" sqref="L4"/>
      <selection pane="bottomLeft" activeCell="L4" sqref="L4"/>
      <selection pane="bottomRight" activeCell="D13" sqref="D13"/>
    </sheetView>
  </sheetViews>
  <sheetFormatPr baseColWidth="10" defaultColWidth="11.42578125" defaultRowHeight="12.75"/>
  <cols>
    <col min="2" max="2" width="15" customWidth="1"/>
    <col min="3" max="3" width="78.5703125" customWidth="1"/>
    <col min="4" max="4" width="35.28515625" customWidth="1"/>
    <col min="5" max="5" width="33.42578125" customWidth="1"/>
    <col min="6" max="6" width="16.85546875" customWidth="1"/>
    <col min="7" max="7" width="29.28515625" customWidth="1"/>
    <col min="8" max="9" width="24.5703125" customWidth="1"/>
    <col min="10" max="10" width="22.5703125" customWidth="1"/>
    <col min="11" max="11" width="21.85546875" customWidth="1"/>
    <col min="12" max="12" width="21.42578125" customWidth="1"/>
    <col min="13" max="13" width="26.85546875" customWidth="1"/>
    <col min="14" max="14" width="23.42578125" customWidth="1"/>
    <col min="15" max="15" width="21.85546875" customWidth="1"/>
    <col min="16" max="16" width="25.28515625" customWidth="1"/>
    <col min="17" max="17" width="33.85546875" customWidth="1"/>
    <col min="18" max="18" width="27.7109375" customWidth="1"/>
    <col min="19" max="19" width="26.5703125" customWidth="1"/>
    <col min="20" max="20" width="33.85546875" customWidth="1"/>
    <col min="21" max="21" width="25.140625" customWidth="1"/>
    <col min="22" max="22" width="24.140625" customWidth="1"/>
    <col min="23" max="23" width="32.5703125" customWidth="1"/>
    <col min="24" max="24" width="26.140625" customWidth="1"/>
    <col min="25" max="25" width="28" customWidth="1"/>
    <col min="26" max="26" width="31.5703125" customWidth="1"/>
    <col min="27" max="27" width="27.7109375" customWidth="1"/>
    <col min="28" max="28" width="35.7109375" customWidth="1"/>
    <col min="29" max="29" width="28.7109375" customWidth="1"/>
    <col min="30" max="30" width="30.5703125" customWidth="1"/>
    <col min="31" max="31" width="30.42578125" customWidth="1"/>
    <col min="32" max="32" width="21.42578125" customWidth="1"/>
  </cols>
  <sheetData>
    <row r="1" spans="2:39" ht="39.75">
      <c r="C1" s="268" t="s">
        <v>380</v>
      </c>
      <c r="D1" s="268"/>
      <c r="E1" s="2" t="s">
        <v>381</v>
      </c>
      <c r="F1" s="269"/>
      <c r="G1" s="269"/>
      <c r="H1" s="269"/>
      <c r="I1" s="269"/>
      <c r="J1" s="269"/>
      <c r="K1" s="269"/>
      <c r="L1" s="269"/>
      <c r="M1" s="269"/>
      <c r="N1" s="269"/>
      <c r="O1" s="269"/>
      <c r="P1" s="269"/>
      <c r="Q1" s="269"/>
      <c r="R1" s="269"/>
      <c r="S1" s="269"/>
      <c r="T1" s="269"/>
      <c r="U1" s="269"/>
      <c r="V1" s="269"/>
      <c r="W1" s="269"/>
      <c r="X1" s="269"/>
      <c r="Y1" s="269"/>
      <c r="Z1" s="270"/>
      <c r="AA1" s="270"/>
      <c r="AB1" s="270"/>
      <c r="AC1" s="270"/>
      <c r="AD1" s="270"/>
      <c r="AE1" s="270"/>
      <c r="AF1" s="270"/>
    </row>
    <row r="2" spans="2:39" ht="27">
      <c r="C2" s="271"/>
      <c r="D2" s="271"/>
      <c r="E2" s="271"/>
      <c r="F2" s="271"/>
      <c r="G2" s="271"/>
      <c r="H2" s="272"/>
      <c r="I2" s="272"/>
      <c r="J2" s="272"/>
      <c r="K2" s="272"/>
      <c r="L2" s="272"/>
      <c r="M2" s="272"/>
      <c r="N2" s="272"/>
      <c r="O2" s="272"/>
      <c r="P2" s="273"/>
      <c r="Q2" s="273"/>
      <c r="R2" s="274"/>
      <c r="S2" s="274"/>
      <c r="T2" s="274"/>
      <c r="U2" s="274"/>
      <c r="V2" s="274"/>
      <c r="W2" s="274"/>
      <c r="X2" s="274"/>
      <c r="Y2" s="274"/>
      <c r="Z2" s="274"/>
      <c r="AA2" s="274"/>
      <c r="AB2" s="274"/>
      <c r="AC2" s="274"/>
      <c r="AD2" s="274"/>
      <c r="AE2" s="274"/>
      <c r="AF2" s="274"/>
    </row>
    <row r="3" spans="2:39" ht="27">
      <c r="C3" s="275" t="s">
        <v>382</v>
      </c>
      <c r="D3" s="275"/>
      <c r="E3" s="271"/>
      <c r="F3" s="271"/>
      <c r="G3" s="271"/>
      <c r="H3" s="276"/>
      <c r="I3" s="277"/>
      <c r="J3" s="1005" t="s">
        <v>565</v>
      </c>
      <c r="K3" s="1005" t="str">
        <f ca="1">INDIRECT([3]EC!$A$32)</f>
        <v>Central banks and central governments</v>
      </c>
      <c r="L3" s="1005"/>
      <c r="M3" s="1005" t="str">
        <f ca="1">INDIRECT([3]EC!$A$33)</f>
        <v>Institutions</v>
      </c>
      <c r="N3" s="1005"/>
      <c r="O3" s="1005" t="str">
        <f ca="1">INDIRECT([3]EC!$A$34)</f>
        <v>Corporates - SME</v>
      </c>
      <c r="P3" s="1006"/>
      <c r="Q3" s="1007" t="str">
        <f ca="1">INDIRECT([3]EC!$A$35)</f>
        <v>Corporates - Specialized lending</v>
      </c>
      <c r="S3" s="1007" t="str">
        <f ca="1">INDIRECT([3]EC!$A$36)</f>
        <v>Corporates - Other</v>
      </c>
      <c r="T3" s="1007"/>
      <c r="U3" s="1007" t="str">
        <f ca="1">INDIRECT([3]EC!$A$37)</f>
        <v>Retail- Secured by real estate SME</v>
      </c>
      <c r="V3" s="1007"/>
      <c r="W3" s="1007" t="str">
        <f ca="1">INDIRECT([3]EC!$A$38)</f>
        <v>Retail- Secured by real estate  non- SME</v>
      </c>
      <c r="X3" s="1007"/>
      <c r="Y3" s="1007" t="str">
        <f ca="1">INDIRECT([3]EC!$A$39)</f>
        <v>Retail- Qualifying revolving</v>
      </c>
      <c r="Z3" s="1007"/>
      <c r="AA3" s="1007" t="str">
        <f ca="1">INDIRECT([3]EC!$A$40)</f>
        <v>Retail-  Other SME</v>
      </c>
      <c r="AB3" s="1007"/>
      <c r="AC3" s="1007" t="str">
        <f ca="1">INDIRECT([3]EC!$A$41)</f>
        <v>Retail-  Other non- SME</v>
      </c>
      <c r="AD3" s="1007"/>
      <c r="AE3" s="1007"/>
      <c r="AF3" s="1007"/>
    </row>
    <row r="4" spans="2:39" ht="27">
      <c r="C4" s="278" t="s">
        <v>383</v>
      </c>
      <c r="D4" s="278"/>
      <c r="E4" s="271"/>
      <c r="F4" s="271"/>
      <c r="G4" s="271"/>
      <c r="H4" s="279"/>
      <c r="I4" s="280"/>
      <c r="J4" s="1005" t="s">
        <v>565</v>
      </c>
      <c r="K4" s="1005" t="str">
        <f ca="1">INDIRECT([3]AP!$A$12)</f>
        <v xml:space="preserve">IRB approaches when neither own estimates of LGD non conversion factors are used </v>
      </c>
      <c r="L4" s="1005"/>
      <c r="M4" s="1005"/>
      <c r="N4" s="1005"/>
      <c r="O4" s="1005"/>
      <c r="P4" s="1006"/>
      <c r="Q4" s="1006"/>
      <c r="R4" s="1007"/>
      <c r="S4" s="1007"/>
      <c r="T4" s="1007" t="str">
        <f ca="1">INDIRECT([3]AP!$A$13)</f>
        <v xml:space="preserve">IRB approaches when own estimates of LGD and / or conversion factors are used </v>
      </c>
      <c r="U4" s="1007"/>
      <c r="V4" s="1007"/>
      <c r="W4" s="1007"/>
      <c r="X4" s="1007"/>
      <c r="Y4" s="1007"/>
      <c r="Z4" s="1007"/>
      <c r="AA4" s="1007"/>
      <c r="AB4" s="1007"/>
      <c r="AC4" s="1007"/>
      <c r="AD4" s="1007"/>
      <c r="AE4" s="1007"/>
      <c r="AF4" s="1007"/>
    </row>
    <row r="5" spans="2:39" ht="35.25">
      <c r="C5" s="281"/>
      <c r="D5" s="281"/>
      <c r="E5" s="282"/>
      <c r="F5" s="283"/>
      <c r="G5" s="283"/>
      <c r="H5" s="273"/>
      <c r="I5" s="284"/>
      <c r="J5" s="285"/>
      <c r="K5" s="285"/>
      <c r="L5" s="285"/>
      <c r="M5" s="285"/>
      <c r="N5" s="285"/>
      <c r="O5" s="285"/>
      <c r="P5" s="273"/>
      <c r="Q5" s="273"/>
      <c r="R5" s="274"/>
      <c r="S5" s="274"/>
      <c r="T5" s="274"/>
      <c r="U5" s="274"/>
      <c r="V5" s="274"/>
      <c r="W5" s="274"/>
      <c r="X5" s="274"/>
      <c r="Y5" s="274"/>
      <c r="Z5" s="274"/>
      <c r="AA5" s="274"/>
      <c r="AB5" s="274"/>
      <c r="AC5" s="274"/>
      <c r="AD5" s="274"/>
      <c r="AE5" s="274"/>
      <c r="AF5" s="274"/>
    </row>
    <row r="6" spans="2:39" ht="25.5" thickBot="1">
      <c r="C6" s="278"/>
      <c r="D6" s="278"/>
      <c r="E6" s="286"/>
      <c r="F6" s="286"/>
      <c r="G6" s="286"/>
      <c r="H6" s="287"/>
      <c r="I6" s="284"/>
      <c r="J6" s="284"/>
      <c r="K6" s="284"/>
      <c r="L6" s="284"/>
      <c r="M6" s="273"/>
      <c r="N6" s="273"/>
      <c r="O6" s="273"/>
      <c r="P6" s="273"/>
      <c r="Q6" s="273"/>
      <c r="R6" s="274"/>
      <c r="S6" s="274"/>
      <c r="T6" s="274"/>
      <c r="U6" s="274"/>
      <c r="V6" s="274"/>
      <c r="W6" s="274"/>
      <c r="X6" s="274"/>
      <c r="Y6" s="274"/>
      <c r="Z6" s="274"/>
      <c r="AA6" s="274"/>
      <c r="AB6" s="274"/>
      <c r="AC6" s="274"/>
      <c r="AD6" s="274"/>
      <c r="AE6" s="274"/>
      <c r="AF6" s="274"/>
    </row>
    <row r="7" spans="2:39" s="1023" customFormat="1" ht="117.75" customHeight="1">
      <c r="B7" s="1018"/>
      <c r="C7" s="1019"/>
      <c r="D7" s="1177" t="str">
        <f ca="1">INDIRECT([3]GA!$A2)</f>
        <v xml:space="preserve">Country code </v>
      </c>
      <c r="E7" s="1172" t="str">
        <f ca="1">INDIRECT([3]AP!$A11)</f>
        <v>Internal ratings based approach (IRB)</v>
      </c>
      <c r="F7" s="1157" t="str">
        <f ca="1">INDIRECT([3]AT!$A8)</f>
        <v>Original exposure pre conversion factors</v>
      </c>
      <c r="G7" s="1193" t="str">
        <f>[3]AT!$F$8</f>
        <v>Original exposure pre conversion factors</v>
      </c>
      <c r="H7" s="1020" t="str">
        <f ca="1">INDIRECT([3]CG!$A23)</f>
        <v>Credit Risk Mitigation Techniques with substitution effects on the exposure</v>
      </c>
      <c r="I7" s="1021"/>
      <c r="J7" s="1021"/>
      <c r="K7" s="1021"/>
      <c r="L7" s="1021"/>
      <c r="M7" s="1157" t="str">
        <f ca="1">INDIRECT([3]AT!$A15)</f>
        <v>Exposure after CRM substitution effects pre conversion factors</v>
      </c>
      <c r="N7" s="1159" t="str">
        <f>[3]AT!$F$15</f>
        <v>Exposure after CRM substitution effects pre conversion factors</v>
      </c>
      <c r="O7" s="1157" t="str">
        <f ca="1">INDIRECT([3]AT!$A19)</f>
        <v>Exposure value</v>
      </c>
      <c r="P7" s="1158" t="str">
        <f>[3]AT!$F$19</f>
        <v>Exposure value</v>
      </c>
      <c r="Q7" s="1159" t="str">
        <f>[3]AT!$F$19</f>
        <v>Exposure value</v>
      </c>
      <c r="R7" s="1166" t="str">
        <f ca="1">INDIRECT([3]CG!$A25)</f>
        <v>Credit Risk Mitigation techiques taken into account in LGD estimates excluding double default treatment</v>
      </c>
      <c r="S7" s="1167" t="str">
        <f>[3]CG!$F$24</f>
        <v>Credit Risk Mitigation. Comprehensive method</v>
      </c>
      <c r="T7" s="1167" t="str">
        <f>[3]CG!$F$24</f>
        <v>Credit Risk Mitigation. Comprehensive method</v>
      </c>
      <c r="U7" s="1167" t="str">
        <f>[3]CG!$F$24</f>
        <v>Credit Risk Mitigation. Comprehensive method</v>
      </c>
      <c r="V7" s="1167" t="str">
        <f>[3]CG!$F$24</f>
        <v>Credit Risk Mitigation. Comprehensive method</v>
      </c>
      <c r="W7" s="1167" t="str">
        <f>[3]CG!$F$24</f>
        <v>Credit Risk Mitigation. Comprehensive method</v>
      </c>
      <c r="X7" s="1167" t="str">
        <f>[3]CG!$F$24</f>
        <v>Credit Risk Mitigation. Comprehensive method</v>
      </c>
      <c r="Y7" s="1022" t="str">
        <f ca="1">INDIRECT([3]CG!$A26)</f>
        <v>Subject to double default treatment</v>
      </c>
      <c r="Z7" s="1172" t="str">
        <f ca="1">INDIRECT([3]AT!$A39)</f>
        <v>Exposure weighted average LGD (%)</v>
      </c>
      <c r="AA7" s="1172" t="str">
        <f ca="1">INDIRECT([3]AT!$A40)</f>
        <v>Exposure weighted average maturity value (Days)</v>
      </c>
      <c r="AB7" s="1172" t="str">
        <f ca="1">INDIRECT([3]AT!$A23)</f>
        <v>Risk weighted exposure amount</v>
      </c>
      <c r="AC7" s="1157" t="str">
        <f ca="1">INDIRECT([3]AT!$A26)</f>
        <v>Capital requirements</v>
      </c>
      <c r="AD7" s="1166" t="s">
        <v>391</v>
      </c>
      <c r="AE7" s="1167"/>
      <c r="AF7" s="1168"/>
    </row>
    <row r="8" spans="2:39" s="1023" customFormat="1" ht="100.5" customHeight="1">
      <c r="B8" s="1024"/>
      <c r="C8" s="1025"/>
      <c r="D8" s="1170"/>
      <c r="E8" s="1165" t="str">
        <f>[3]AP!$F$11</f>
        <v>Internal ratings based approach (IRB)</v>
      </c>
      <c r="F8" s="1173" t="str">
        <f>[3]AT!$F$8</f>
        <v>Original exposure pre conversion factors</v>
      </c>
      <c r="G8" s="1187" t="str">
        <f>[3]AT!$F$8</f>
        <v>Original exposure pre conversion factors</v>
      </c>
      <c r="H8" s="1180" t="str">
        <f ca="1">INDIRECT([3]CG!$A4)</f>
        <v>Unfunded credit protection</v>
      </c>
      <c r="I8" s="1196"/>
      <c r="J8" s="1163" t="str">
        <f ca="1">INDIRECT([3]CG!$A13)</f>
        <v>Other funded credit protection</v>
      </c>
      <c r="K8" s="1026" t="str">
        <f ca="1">INDIRECT([3]AT!$A12)</f>
        <v>Substitution of the exposure due to CRM</v>
      </c>
      <c r="L8" s="1027"/>
      <c r="M8" s="1160" t="str">
        <f>[3]AT!$F$15</f>
        <v>Exposure after CRM substitution effects pre conversion factors</v>
      </c>
      <c r="N8" s="1162" t="str">
        <f>[3]AT!$F$15</f>
        <v>Exposure after CRM substitution effects pre conversion factors</v>
      </c>
      <c r="O8" s="1160" t="str">
        <f>[3]AT!$F$19</f>
        <v>Exposure value</v>
      </c>
      <c r="P8" s="1161" t="str">
        <f>[3]AT!$F$19</f>
        <v>Exposure value</v>
      </c>
      <c r="Q8" s="1162" t="str">
        <f>[3]AT!$F$19</f>
        <v>Exposure value</v>
      </c>
      <c r="R8" s="1180" t="str">
        <f ca="1">INDIRECT([3]CG!$A5) &amp; " " &amp; INDIRECT([3]CG!$A4)</f>
        <v>Own estimates of LGD's are used: Unfunded credit protection</v>
      </c>
      <c r="S8" s="1181"/>
      <c r="T8" s="1180" t="str">
        <f ca="1">INDIRECT([3]CG!$A9)</f>
        <v>Funded credit protection</v>
      </c>
      <c r="U8" s="1182" t="str">
        <f>[3]CG!$F$8</f>
        <v>Funded credit protection</v>
      </c>
      <c r="V8" s="1182" t="str">
        <f>[3]CG!$F$8</f>
        <v>Funded credit protection</v>
      </c>
      <c r="W8" s="1182" t="str">
        <f>[3]CG!$F$8</f>
        <v>Funded credit protection</v>
      </c>
      <c r="X8" s="1182" t="str">
        <f>[3]CG!$F$8</f>
        <v>Funded credit protection</v>
      </c>
      <c r="Y8" s="1164" t="str">
        <f ca="1">INDIRECT([3]CG!$A4)</f>
        <v>Unfunded credit protection</v>
      </c>
      <c r="Z8" s="1164" t="str">
        <f>[3]AT!$F$39</f>
        <v>Exposure weighted average LGD (%)</v>
      </c>
      <c r="AA8" s="1164" t="str">
        <f>[3]AT!$F$40</f>
        <v>Exposure weighted average maturity value (Days)</v>
      </c>
      <c r="AB8" s="1164" t="str">
        <f>[3]AT!$F$23</f>
        <v>Risk weighted exposure amount</v>
      </c>
      <c r="AC8" s="1173" t="str">
        <f>[3]AT!$F$26</f>
        <v>Capital requirements</v>
      </c>
      <c r="AD8" s="1163" t="str">
        <f ca="1">INDIRECT([3]AT!$A41)</f>
        <v>Expected loss amount</v>
      </c>
      <c r="AE8" s="1163" t="str">
        <f ca="1">INDIRECT([3]AT!$A9)</f>
        <v>(-) Value adjustments and provisions</v>
      </c>
      <c r="AF8" s="1178" t="str">
        <f ca="1">INDIRECT([3]AT!$A43)</f>
        <v>Number of obligors</v>
      </c>
    </row>
    <row r="9" spans="2:39" s="1023" customFormat="1" ht="24.75">
      <c r="B9" s="1024"/>
      <c r="C9" s="1025"/>
      <c r="D9" s="1170"/>
      <c r="E9" s="1164" t="str">
        <f ca="1">INDIRECT([3]AT!$A38)</f>
        <v>PD assigned to the obligor grade or pool (%)</v>
      </c>
      <c r="F9" s="1194"/>
      <c r="G9" s="1184" t="s">
        <v>664</v>
      </c>
      <c r="H9" s="1163" t="str">
        <f ca="1">INDIRECT([3]CG!$A6)</f>
        <v>Guarantees</v>
      </c>
      <c r="I9" s="1163" t="str">
        <f ca="1">INDIRECT([3]CG!$A7)</f>
        <v>Credit derivatives</v>
      </c>
      <c r="J9" s="1164" t="str">
        <f>[3]CG!$F$13</f>
        <v>Other funded credit protection</v>
      </c>
      <c r="K9" s="1163" t="str">
        <f ca="1">INDIRECT([3]AT!$A$14)</f>
        <v>(-) Total Outflows</v>
      </c>
      <c r="L9" s="1163" t="str">
        <f ca="1">INDIRECT([3]AT!$A$13) &amp; " (+)"</f>
        <v>Total Inflows (+)</v>
      </c>
      <c r="M9" s="1028"/>
      <c r="N9" s="1163" t="str">
        <f ca="1">INDIRECT([3]MC!$A151)</f>
        <v>Off-balance sheet items</v>
      </c>
      <c r="O9" s="1028"/>
      <c r="P9" s="1163" t="str">
        <f ca="1">INDIRECT([3]MC!$A151)</f>
        <v>Off-balance sheet items</v>
      </c>
      <c r="Q9" s="1169" t="str">
        <f ca="1">INDIRECT([3]MC!$A156)</f>
        <v>of which: arising from counterparty credit risk</v>
      </c>
      <c r="R9" s="1163" t="str">
        <f ca="1">INDIRECT([3]CG!$A6)</f>
        <v>Guarantees</v>
      </c>
      <c r="S9" s="1163" t="str">
        <f ca="1">INDIRECT([3]CG!$A7)</f>
        <v>Credit derivatives</v>
      </c>
      <c r="T9" s="1164" t="str">
        <f ca="1">INDIRECT([3]CG!$A5) &amp; " " &amp; INDIRECT([3]CG!$A13)</f>
        <v>Own estimates of LGD's are used: Other funded credit protection</v>
      </c>
      <c r="U9" s="1164" t="str">
        <f ca="1">INDIRECT([3]CG!$A15)</f>
        <v>Eligible financial collateral</v>
      </c>
      <c r="V9" s="1029" t="str">
        <f ca="1">INDIRECT([3]CG!$A17)</f>
        <v>Other eligible collateral</v>
      </c>
      <c r="W9" s="1029"/>
      <c r="X9" s="1029"/>
      <c r="Y9" s="1164" t="str">
        <f>[3]CG!$F$3</f>
        <v>Total</v>
      </c>
      <c r="Z9" s="1164" t="str">
        <f>[3]AT!$F$39</f>
        <v>Exposure weighted average LGD (%)</v>
      </c>
      <c r="AA9" s="1164" t="str">
        <f>[3]AT!$F$40</f>
        <v>Exposure weighted average maturity value (Days)</v>
      </c>
      <c r="AB9" s="1164" t="str">
        <f>[3]AT!$F$23</f>
        <v>Risk weighted exposure amount</v>
      </c>
      <c r="AC9" s="1173" t="str">
        <f>[3]AT!$F$26</f>
        <v>Capital requirements</v>
      </c>
      <c r="AD9" s="1164" t="str">
        <f>[3]AT!$F$41</f>
        <v>Expected loss amount</v>
      </c>
      <c r="AE9" s="1164" t="str">
        <f>[3]AT!$F$9</f>
        <v>Value adjustments and provisions</v>
      </c>
      <c r="AF9" s="1179" t="str">
        <f>[3]AT!$F$43</f>
        <v>Number of obligors</v>
      </c>
    </row>
    <row r="10" spans="2:39" s="1023" customFormat="1" ht="18" customHeight="1">
      <c r="B10" s="1024"/>
      <c r="C10" s="1187"/>
      <c r="D10" s="1170"/>
      <c r="E10" s="1164" t="str">
        <f>[3]AT!$F$38</f>
        <v>PD assigned to the obligor grade or pool (%)</v>
      </c>
      <c r="F10" s="1194"/>
      <c r="G10" s="1185" t="s">
        <v>302</v>
      </c>
      <c r="H10" s="1164" t="str">
        <f>[3]CG!$F$6</f>
        <v>Guarantees</v>
      </c>
      <c r="I10" s="1164" t="str">
        <f>[3]CG!$F$7</f>
        <v>Credit derivatives</v>
      </c>
      <c r="J10" s="1164" t="str">
        <f>[3]CG!$F$13</f>
        <v>Other funded credit protection</v>
      </c>
      <c r="K10" s="1164" t="str">
        <f>[3]AT!$F$14</f>
        <v>Outflows</v>
      </c>
      <c r="L10" s="1164" t="str">
        <f>[3]AT!$F$13</f>
        <v>Inflows</v>
      </c>
      <c r="M10" s="1028"/>
      <c r="N10" s="1164" t="str">
        <f>[3]MC!$F$151</f>
        <v>Off-balance sheet</v>
      </c>
      <c r="O10" s="1028"/>
      <c r="P10" s="1164" t="str">
        <f>[3]MC!$F$151</f>
        <v>Off-balance sheet</v>
      </c>
      <c r="Q10" s="1170" t="str">
        <f>[3]CG!$F$6</f>
        <v>Guarantees</v>
      </c>
      <c r="R10" s="1164" t="str">
        <f>[3]CG!$F$6</f>
        <v>Guarantees</v>
      </c>
      <c r="S10" s="1164" t="str">
        <f>[3]CG!$F$7</f>
        <v>Credit derivatives</v>
      </c>
      <c r="T10" s="1164" t="str">
        <f>[3]CG!$F$13</f>
        <v>Other funded credit protection</v>
      </c>
      <c r="U10" s="1164" t="str">
        <f>[3]CG!$F$15</f>
        <v>Eligible financial collateral</v>
      </c>
      <c r="V10" s="1183" t="str">
        <f ca="1">INDIRECT([3]CG!$A18)</f>
        <v>Real estate</v>
      </c>
      <c r="W10" s="1163" t="str">
        <f ca="1">INDIRECT([3]CG!$A19)</f>
        <v>Other physical collateral</v>
      </c>
      <c r="X10" s="1163" t="str">
        <f ca="1">INDIRECT([3]CG!$A20)</f>
        <v>Receivables</v>
      </c>
      <c r="Y10" s="1164" t="str">
        <f>[3]CG!$F$3</f>
        <v>Total</v>
      </c>
      <c r="Z10" s="1164" t="str">
        <f>[3]AT!$F$39</f>
        <v>Exposure weighted average LGD (%)</v>
      </c>
      <c r="AA10" s="1164" t="str">
        <f>[3]AT!$F$40</f>
        <v>Exposure weighted average maturity value (Days)</v>
      </c>
      <c r="AB10" s="1164" t="str">
        <f>[3]AT!$F$23</f>
        <v>Risk weighted exposure amount</v>
      </c>
      <c r="AC10" s="1173" t="str">
        <f>[3]AT!$F$26</f>
        <v>Capital requirements</v>
      </c>
      <c r="AD10" s="1164" t="str">
        <f>[3]AT!$F$41</f>
        <v>Expected loss amount</v>
      </c>
      <c r="AE10" s="1164" t="str">
        <f>[3]AT!$F$9</f>
        <v>Value adjustments and provisions</v>
      </c>
      <c r="AF10" s="1179" t="str">
        <f>[3]AT!$F$43</f>
        <v>Number of obligors</v>
      </c>
    </row>
    <row r="11" spans="2:39" s="1023" customFormat="1" ht="75.75" customHeight="1" thickBot="1">
      <c r="B11" s="1024"/>
      <c r="C11" s="1188"/>
      <c r="D11" s="1171"/>
      <c r="E11" s="1165" t="str">
        <f>[3]AT!$F$38</f>
        <v>PD assigned to the obligor grade or pool (%)</v>
      </c>
      <c r="F11" s="1195"/>
      <c r="G11" s="1186" t="s">
        <v>302</v>
      </c>
      <c r="H11" s="1164" t="str">
        <f>[3]CG!$F$6</f>
        <v>Guarantees</v>
      </c>
      <c r="I11" s="1164" t="str">
        <f>[3]CG!$F$7</f>
        <v>Credit derivatives</v>
      </c>
      <c r="J11" s="1164" t="str">
        <f>[3]CG!$F$13</f>
        <v>Other funded credit protection</v>
      </c>
      <c r="K11" s="1164" t="str">
        <f>[3]AT!$F$14</f>
        <v>Outflows</v>
      </c>
      <c r="L11" s="1164" t="str">
        <f>[3]AT!$F$13</f>
        <v>Inflows</v>
      </c>
      <c r="M11" s="1030"/>
      <c r="N11" s="1165" t="str">
        <f>[3]MC!$F$151</f>
        <v>Off-balance sheet</v>
      </c>
      <c r="O11" s="1028"/>
      <c r="P11" s="1165" t="str">
        <f>[3]MC!$F$151</f>
        <v>Off-balance sheet</v>
      </c>
      <c r="Q11" s="1171" t="str">
        <f>[3]CG!$F$6</f>
        <v>Guarantees</v>
      </c>
      <c r="R11" s="1165" t="str">
        <f>[3]CG!$F$6</f>
        <v>Guarantees</v>
      </c>
      <c r="S11" s="1165" t="str">
        <f>[3]CG!$F$7</f>
        <v>Credit derivatives</v>
      </c>
      <c r="T11" s="1165" t="str">
        <f>[3]CG!$F$13</f>
        <v>Other funded credit protection</v>
      </c>
      <c r="U11" s="1165" t="str">
        <f>[3]CG!$F$15</f>
        <v>Eligible financial collateral</v>
      </c>
      <c r="V11" s="1174" t="str">
        <f>[3]CG!$F$16</f>
        <v>Other eligible collateral</v>
      </c>
      <c r="W11" s="1165" t="str">
        <f>[3]CG!$F$16</f>
        <v>Other eligible collateral</v>
      </c>
      <c r="X11" s="1165" t="str">
        <f>[3]CG!$F$16</f>
        <v>Other eligible collateral</v>
      </c>
      <c r="Y11" s="1165" t="str">
        <f>[3]CG!$F$3</f>
        <v>Total</v>
      </c>
      <c r="Z11" s="1164" t="str">
        <f>[3]AT!$F$39</f>
        <v>Exposure weighted average LGD (%)</v>
      </c>
      <c r="AA11" s="1164" t="str">
        <f>[3]AT!$F$40</f>
        <v>Exposure weighted average maturity value (Days)</v>
      </c>
      <c r="AB11" s="1164" t="str">
        <f>[3]AT!$F$23</f>
        <v>Risk weighted exposure amount</v>
      </c>
      <c r="AC11" s="1174" t="str">
        <f>[3]AT!$F$26</f>
        <v>Capital requirements</v>
      </c>
      <c r="AD11" s="1164" t="str">
        <f>[3]AT!$F$41</f>
        <v>Expected loss amount</v>
      </c>
      <c r="AE11" s="1165" t="str">
        <f>[3]AT!$F$9</f>
        <v>Value adjustments and provisions</v>
      </c>
      <c r="AF11" s="1179" t="str">
        <f>[3]AT!$F$43</f>
        <v>Number of obligors</v>
      </c>
    </row>
    <row r="12" spans="2:39" s="1017" customFormat="1" ht="44.25" customHeight="1">
      <c r="B12" s="1011"/>
      <c r="C12" s="1012"/>
      <c r="D12" s="1013" t="s">
        <v>171</v>
      </c>
      <c r="E12" s="1014" t="s">
        <v>172</v>
      </c>
      <c r="F12" s="1014" t="s">
        <v>197</v>
      </c>
      <c r="G12" s="1015">
        <v>3</v>
      </c>
      <c r="H12" s="1014" t="s">
        <v>173</v>
      </c>
      <c r="I12" s="1014" t="s">
        <v>174</v>
      </c>
      <c r="J12" s="1014" t="s">
        <v>175</v>
      </c>
      <c r="K12" s="1014" t="s">
        <v>176</v>
      </c>
      <c r="L12" s="1014" t="s">
        <v>177</v>
      </c>
      <c r="M12" s="1014" t="s">
        <v>396</v>
      </c>
      <c r="N12" s="1014" t="s">
        <v>198</v>
      </c>
      <c r="O12" s="1014" t="s">
        <v>179</v>
      </c>
      <c r="P12" s="1014" t="s">
        <v>180</v>
      </c>
      <c r="Q12" s="1016" t="s">
        <v>181</v>
      </c>
      <c r="R12" s="1014" t="s">
        <v>199</v>
      </c>
      <c r="S12" s="1014" t="s">
        <v>182</v>
      </c>
      <c r="T12" s="1014" t="s">
        <v>183</v>
      </c>
      <c r="U12" s="1014" t="s">
        <v>184</v>
      </c>
      <c r="V12" s="1014" t="s">
        <v>185</v>
      </c>
      <c r="W12" s="1014" t="s">
        <v>200</v>
      </c>
      <c r="X12" s="1014" t="s">
        <v>201</v>
      </c>
      <c r="Y12" s="1014" t="s">
        <v>186</v>
      </c>
      <c r="Z12" s="1014" t="s">
        <v>187</v>
      </c>
      <c r="AA12" s="1014" t="s">
        <v>188</v>
      </c>
      <c r="AB12" s="1014" t="s">
        <v>189</v>
      </c>
      <c r="AC12" s="1014" t="s">
        <v>190</v>
      </c>
      <c r="AD12" s="1014" t="s">
        <v>191</v>
      </c>
      <c r="AE12" s="1014" t="s">
        <v>192</v>
      </c>
      <c r="AF12" s="1014" t="s">
        <v>212</v>
      </c>
    </row>
    <row r="13" spans="2:39" ht="71.25" customHeight="1">
      <c r="B13" s="289" t="s">
        <v>575</v>
      </c>
      <c r="C13" s="260" t="str">
        <f ca="1">INDIRECT([3]MC!$A143)</f>
        <v>Total exposures</v>
      </c>
      <c r="D13" s="261"/>
      <c r="E13" s="290"/>
      <c r="F13" s="291"/>
      <c r="G13" s="292"/>
      <c r="H13" s="293"/>
      <c r="I13" s="294"/>
      <c r="J13" s="294"/>
      <c r="K13" s="294"/>
      <c r="L13" s="295"/>
      <c r="M13" s="291"/>
      <c r="N13" s="296"/>
      <c r="O13" s="291"/>
      <c r="P13" s="297"/>
      <c r="Q13" s="296"/>
      <c r="R13" s="296"/>
      <c r="S13" s="298"/>
      <c r="T13" s="299"/>
      <c r="U13" s="300"/>
      <c r="V13" s="299"/>
      <c r="W13" s="300"/>
      <c r="X13" s="300"/>
      <c r="Y13" s="301"/>
      <c r="Z13" s="301"/>
      <c r="AA13" s="301"/>
      <c r="AB13" s="301"/>
      <c r="AC13" s="302" t="s">
        <v>227</v>
      </c>
      <c r="AD13" s="303"/>
      <c r="AE13" s="300"/>
      <c r="AF13" s="304"/>
    </row>
    <row r="14" spans="2:39" ht="41.25" customHeight="1">
      <c r="B14" s="288"/>
      <c r="C14" s="1175" t="str">
        <f ca="1">INDIRECT([3]MC!$A141)</f>
        <v>Breakdown of total exposures by exposure type</v>
      </c>
      <c r="D14" s="1175" t="str">
        <f>[3]MC!$F$142</f>
        <v>Total exposures</v>
      </c>
      <c r="E14" s="1175" t="str">
        <f>[3]MC!$F$142</f>
        <v>Total exposures</v>
      </c>
      <c r="F14" s="1175" t="str">
        <f>[3]MC!$F$142</f>
        <v>Total exposures</v>
      </c>
      <c r="G14" s="1175" t="str">
        <f>[3]MC!$F$142</f>
        <v>Total exposures</v>
      </c>
      <c r="H14" s="1175" t="str">
        <f>[3]MC!$F$142</f>
        <v>Total exposures</v>
      </c>
      <c r="I14" s="1175" t="str">
        <f>[3]MC!$F$142</f>
        <v>Total exposures</v>
      </c>
      <c r="J14" s="1175" t="str">
        <f>[3]MC!$F$142</f>
        <v>Total exposures</v>
      </c>
      <c r="K14" s="1175" t="str">
        <f>[3]MC!$F$142</f>
        <v>Total exposures</v>
      </c>
      <c r="L14" s="1175" t="str">
        <f>[3]MC!$F$142</f>
        <v>Total exposures</v>
      </c>
      <c r="M14" s="1175" t="str">
        <f>[3]MC!$F$142</f>
        <v>Total exposures</v>
      </c>
      <c r="N14" s="1175" t="str">
        <f>[3]MC!$F$142</f>
        <v>Total exposures</v>
      </c>
      <c r="O14" s="1175" t="str">
        <f>[3]MC!$F$142</f>
        <v>Total exposures</v>
      </c>
      <c r="P14" s="1175" t="str">
        <f>[3]MC!$F$142</f>
        <v>Total exposures</v>
      </c>
      <c r="Q14" s="1175" t="str">
        <f>[3]MC!$F$142</f>
        <v>Total exposures</v>
      </c>
      <c r="R14" s="1175" t="str">
        <f>[3]MC!$F$142</f>
        <v>Total exposures</v>
      </c>
      <c r="S14" s="1175" t="str">
        <f>[3]MC!$F$142</f>
        <v>Total exposures</v>
      </c>
      <c r="T14" s="1175" t="str">
        <f>[3]MC!$F$142</f>
        <v>Total exposures</v>
      </c>
      <c r="U14" s="1175" t="str">
        <f>[3]MC!$F$142</f>
        <v>Total exposures</v>
      </c>
      <c r="V14" s="1175" t="str">
        <f>[3]MC!$F$142</f>
        <v>Total exposures</v>
      </c>
      <c r="W14" s="1175" t="str">
        <f>[3]MC!$F$142</f>
        <v>Total exposures</v>
      </c>
      <c r="X14" s="1175" t="str">
        <f>[3]MC!$F$142</f>
        <v>Total exposures</v>
      </c>
      <c r="Y14" s="1175" t="str">
        <f>[3]MC!$F$142</f>
        <v>Total exposures</v>
      </c>
      <c r="Z14" s="1175" t="str">
        <f>[3]MC!$F$142</f>
        <v>Total exposures</v>
      </c>
      <c r="AA14" s="1175" t="str">
        <f>[3]MC!$F$142</f>
        <v>Total exposures</v>
      </c>
      <c r="AB14" s="1175" t="str">
        <f>[3]MC!$F$142</f>
        <v>Total exposures</v>
      </c>
      <c r="AC14" s="1175" t="str">
        <f>[3]MC!$F$142</f>
        <v>Total exposures</v>
      </c>
      <c r="AD14" s="1175" t="str">
        <f>[3]MC!$F$142</f>
        <v>Total exposures</v>
      </c>
      <c r="AE14" s="1175" t="str">
        <f>[3]MC!$F$142</f>
        <v>Total exposures</v>
      </c>
      <c r="AF14" s="1176" t="str">
        <f>[3]MC!$F$142</f>
        <v>Total exposures</v>
      </c>
      <c r="AG14" t="str">
        <f>[3]MC!$F$142</f>
        <v>Total exposures</v>
      </c>
      <c r="AH14" t="str">
        <f>[3]MC!$F$142</f>
        <v>Total exposures</v>
      </c>
      <c r="AI14" t="str">
        <f>[3]MC!$F$142</f>
        <v>Total exposures</v>
      </c>
      <c r="AJ14" t="str">
        <f>[3]MC!$F$142</f>
        <v>Total exposures</v>
      </c>
      <c r="AK14" t="str">
        <f>[3]MC!$F$142</f>
        <v>Total exposures</v>
      </c>
      <c r="AL14" t="str">
        <f>[3]MC!$F$142</f>
        <v>Total exposures</v>
      </c>
      <c r="AM14" t="str">
        <f>[3]MC!$F$142</f>
        <v>Total exposures</v>
      </c>
    </row>
    <row r="15" spans="2:39" ht="86.25" customHeight="1">
      <c r="B15" s="289" t="s">
        <v>576</v>
      </c>
      <c r="C15" s="262" t="str">
        <f ca="1">INDIRECT([3]MC!$A144)</f>
        <v>On-balance sheet  items</v>
      </c>
      <c r="D15" s="263"/>
      <c r="E15" s="305"/>
      <c r="F15" s="306"/>
      <c r="G15" s="264"/>
      <c r="H15" s="307"/>
      <c r="I15" s="308"/>
      <c r="J15" s="308"/>
      <c r="K15" s="308"/>
      <c r="L15" s="309"/>
      <c r="M15" s="309"/>
      <c r="N15" s="310"/>
      <c r="O15" s="309"/>
      <c r="P15" s="310"/>
      <c r="Q15" s="311"/>
      <c r="R15" s="312"/>
      <c r="S15" s="313"/>
      <c r="T15" s="314"/>
      <c r="U15" s="315"/>
      <c r="V15" s="314"/>
      <c r="W15" s="315"/>
      <c r="X15" s="315"/>
      <c r="Y15" s="316"/>
      <c r="Z15" s="316"/>
      <c r="AA15" s="316"/>
      <c r="AB15" s="316"/>
      <c r="AC15" s="317"/>
      <c r="AD15" s="318"/>
      <c r="AE15" s="315"/>
      <c r="AF15" s="319"/>
    </row>
    <row r="16" spans="2:39" ht="78" customHeight="1">
      <c r="B16" s="289" t="s">
        <v>577</v>
      </c>
      <c r="C16" s="265" t="str">
        <f ca="1">INDIRECT([3]MC!$A151)</f>
        <v>Off-balance sheet items</v>
      </c>
      <c r="D16" s="263"/>
      <c r="E16" s="305"/>
      <c r="F16" s="306"/>
      <c r="G16" s="264"/>
      <c r="H16" s="307"/>
      <c r="I16" s="308"/>
      <c r="J16" s="308"/>
      <c r="K16" s="308"/>
      <c r="L16" s="309"/>
      <c r="M16" s="309"/>
      <c r="N16" s="320"/>
      <c r="O16" s="321"/>
      <c r="P16" s="320"/>
      <c r="Q16" s="320"/>
      <c r="R16" s="312"/>
      <c r="S16" s="313"/>
      <c r="T16" s="314"/>
      <c r="U16" s="315"/>
      <c r="V16" s="314"/>
      <c r="W16" s="315"/>
      <c r="X16" s="315"/>
      <c r="Y16" s="316"/>
      <c r="Z16" s="316"/>
      <c r="AA16" s="316"/>
      <c r="AB16" s="316"/>
      <c r="AC16" s="317"/>
      <c r="AD16" s="318"/>
      <c r="AE16" s="315"/>
      <c r="AF16" s="319"/>
    </row>
    <row r="17" spans="2:32" ht="78" customHeight="1">
      <c r="B17" s="288"/>
      <c r="C17" s="1031" t="str">
        <f ca="1">INDIRECT([3]MC!$A157)</f>
        <v>Exposures / Transactions subject to counterparty credit risk</v>
      </c>
      <c r="D17" s="266"/>
      <c r="E17" s="322"/>
      <c r="F17" s="310"/>
      <c r="G17" s="264"/>
      <c r="H17" s="311"/>
      <c r="I17" s="323"/>
      <c r="J17" s="323"/>
      <c r="K17" s="323"/>
      <c r="L17" s="324"/>
      <c r="M17" s="324"/>
      <c r="N17" s="320"/>
      <c r="O17" s="324"/>
      <c r="P17" s="320"/>
      <c r="Q17" s="325"/>
      <c r="R17" s="325"/>
      <c r="S17" s="326"/>
      <c r="T17" s="327"/>
      <c r="U17" s="328"/>
      <c r="V17" s="327"/>
      <c r="W17" s="328"/>
      <c r="X17" s="328"/>
      <c r="Y17" s="329"/>
      <c r="Z17" s="329"/>
      <c r="AA17" s="329"/>
      <c r="AB17" s="329"/>
      <c r="AC17" s="330"/>
      <c r="AD17" s="331"/>
      <c r="AE17" s="328"/>
      <c r="AF17" s="332"/>
    </row>
    <row r="18" spans="2:32" s="341" customFormat="1" ht="93.75" customHeight="1">
      <c r="B18" s="289" t="s">
        <v>578</v>
      </c>
      <c r="C18" s="1031" t="str">
        <f ca="1">INDIRECT([3]MC!$A158)</f>
        <v>Securities financing transactions</v>
      </c>
      <c r="D18" s="267"/>
      <c r="E18" s="333"/>
      <c r="F18" s="334"/>
      <c r="G18" s="335"/>
      <c r="H18" s="336"/>
      <c r="I18" s="337"/>
      <c r="J18" s="337"/>
      <c r="K18" s="337"/>
      <c r="L18" s="321"/>
      <c r="M18" s="321"/>
      <c r="N18" s="338"/>
      <c r="O18" s="321"/>
      <c r="P18" s="339"/>
      <c r="Q18" s="321"/>
      <c r="R18" s="321"/>
      <c r="S18" s="321"/>
      <c r="T18" s="321"/>
      <c r="U18" s="321"/>
      <c r="V18" s="321"/>
      <c r="W18" s="321"/>
      <c r="X18" s="321"/>
      <c r="Y18" s="321"/>
      <c r="Z18" s="321"/>
      <c r="AA18" s="321"/>
      <c r="AB18" s="321"/>
      <c r="AC18" s="321"/>
      <c r="AD18" s="321"/>
      <c r="AE18" s="321"/>
      <c r="AF18" s="340"/>
    </row>
    <row r="19" spans="2:32" s="341" customFormat="1" ht="93.75" customHeight="1">
      <c r="B19" s="289" t="s">
        <v>579</v>
      </c>
      <c r="C19" s="1031" t="str">
        <f ca="1">INDIRECT([3]MC!$A159)</f>
        <v>Derivates and long settlement transactions</v>
      </c>
      <c r="D19" s="267"/>
      <c r="E19" s="333"/>
      <c r="F19" s="334"/>
      <c r="G19" s="335"/>
      <c r="H19" s="336"/>
      <c r="I19" s="337"/>
      <c r="J19" s="337"/>
      <c r="K19" s="337"/>
      <c r="L19" s="321"/>
      <c r="M19" s="321"/>
      <c r="N19" s="338"/>
      <c r="O19" s="321"/>
      <c r="P19" s="339"/>
      <c r="Q19" s="321"/>
      <c r="R19" s="321"/>
      <c r="S19" s="321"/>
      <c r="T19" s="321"/>
      <c r="U19" s="321"/>
      <c r="V19" s="321"/>
      <c r="W19" s="321"/>
      <c r="X19" s="321"/>
      <c r="Y19" s="321"/>
      <c r="Z19" s="321"/>
      <c r="AA19" s="321"/>
      <c r="AB19" s="321"/>
      <c r="AC19" s="321"/>
      <c r="AD19" s="321"/>
      <c r="AE19" s="321"/>
      <c r="AF19" s="340"/>
    </row>
    <row r="20" spans="2:32" s="341" customFormat="1" ht="93.75" customHeight="1">
      <c r="B20" s="289" t="s">
        <v>580</v>
      </c>
      <c r="C20" s="1032" t="str">
        <f ca="1">INDIRECT([3]MC!$A163)</f>
        <v>From contractual cross product netting</v>
      </c>
      <c r="D20" s="267"/>
      <c r="E20" s="333"/>
      <c r="F20" s="334"/>
      <c r="G20" s="335"/>
      <c r="H20" s="336"/>
      <c r="I20" s="337"/>
      <c r="J20" s="337"/>
      <c r="K20" s="337"/>
      <c r="L20" s="321"/>
      <c r="M20" s="321"/>
      <c r="N20" s="338"/>
      <c r="O20" s="321"/>
      <c r="P20" s="339"/>
      <c r="Q20" s="321"/>
      <c r="R20" s="321"/>
      <c r="S20" s="321"/>
      <c r="T20" s="321"/>
      <c r="U20" s="321"/>
      <c r="V20" s="321"/>
      <c r="W20" s="321"/>
      <c r="X20" s="321"/>
      <c r="Y20" s="321"/>
      <c r="Z20" s="321"/>
      <c r="AA20" s="321"/>
      <c r="AB20" s="321"/>
      <c r="AC20" s="321"/>
      <c r="AD20" s="321"/>
      <c r="AE20" s="321"/>
      <c r="AF20" s="340"/>
    </row>
    <row r="21" spans="2:32" ht="115.5" customHeight="1">
      <c r="B21" s="289" t="s">
        <v>581</v>
      </c>
      <c r="C21" s="1033" t="str">
        <f ca="1">INDIRECT([3]AP!$A88)</f>
        <v>Exposures assigned to obligor grades or pools: Total</v>
      </c>
      <c r="D21" s="342"/>
      <c r="E21" s="333"/>
      <c r="F21" s="291"/>
      <c r="G21" s="292"/>
      <c r="H21" s="293"/>
      <c r="I21" s="294"/>
      <c r="J21" s="294"/>
      <c r="K21" s="294"/>
      <c r="L21" s="295"/>
      <c r="M21" s="295"/>
      <c r="N21" s="295"/>
      <c r="O21" s="295"/>
      <c r="P21" s="291"/>
      <c r="Q21" s="293"/>
      <c r="R21" s="296"/>
      <c r="S21" s="298"/>
      <c r="T21" s="299"/>
      <c r="U21" s="300"/>
      <c r="V21" s="299"/>
      <c r="W21" s="300"/>
      <c r="X21" s="300"/>
      <c r="Y21" s="301"/>
      <c r="Z21" s="301"/>
      <c r="AA21" s="301"/>
      <c r="AB21" s="301"/>
      <c r="AC21" s="343"/>
      <c r="AD21" s="303"/>
      <c r="AE21" s="300"/>
      <c r="AF21" s="304"/>
    </row>
    <row r="22" spans="2:32" ht="71.25" customHeight="1">
      <c r="B22" s="289" t="s">
        <v>582</v>
      </c>
      <c r="C22" s="1010" t="str">
        <f ca="1">INDIRECT([3]GA!$A6)</f>
        <v>of which: Originated in country with most exposures</v>
      </c>
      <c r="D22" s="344"/>
      <c r="E22" s="345"/>
      <c r="F22" s="346"/>
      <c r="G22" s="346"/>
      <c r="H22" s="346"/>
      <c r="I22" s="346"/>
      <c r="J22" s="346"/>
      <c r="K22" s="346"/>
      <c r="L22" s="346"/>
      <c r="M22" s="346"/>
      <c r="N22" s="346"/>
      <c r="O22" s="294"/>
      <c r="P22" s="346"/>
      <c r="Q22" s="346"/>
      <c r="R22" s="347"/>
      <c r="S22" s="348"/>
      <c r="T22" s="347"/>
      <c r="U22" s="349"/>
      <c r="V22" s="347"/>
      <c r="W22" s="349"/>
      <c r="X22" s="349"/>
      <c r="Y22" s="349"/>
      <c r="Z22" s="300"/>
      <c r="AA22" s="300"/>
      <c r="AB22" s="300"/>
      <c r="AC22" s="350"/>
      <c r="AD22" s="300"/>
      <c r="AE22" s="300"/>
      <c r="AF22" s="351"/>
    </row>
    <row r="23" spans="2:32" ht="51.75" customHeight="1">
      <c r="B23" s="289" t="s">
        <v>583</v>
      </c>
      <c r="C23" s="1010" t="str">
        <f ca="1">INDIRECT([3]GA!$A7)</f>
        <v>of which: Originated in country with second most exposures</v>
      </c>
      <c r="D23" s="344"/>
      <c r="E23" s="345"/>
      <c r="F23" s="346"/>
      <c r="G23" s="346"/>
      <c r="H23" s="346"/>
      <c r="I23" s="346"/>
      <c r="J23" s="346"/>
      <c r="K23" s="346"/>
      <c r="L23" s="346"/>
      <c r="M23" s="346"/>
      <c r="N23" s="346"/>
      <c r="O23" s="294"/>
      <c r="P23" s="346"/>
      <c r="Q23" s="346"/>
      <c r="R23" s="347"/>
      <c r="S23" s="348"/>
      <c r="T23" s="347"/>
      <c r="U23" s="349"/>
      <c r="V23" s="347"/>
      <c r="W23" s="349"/>
      <c r="X23" s="349"/>
      <c r="Y23" s="349"/>
      <c r="Z23" s="300"/>
      <c r="AA23" s="300"/>
      <c r="AB23" s="300"/>
      <c r="AC23" s="350"/>
      <c r="AD23" s="300"/>
      <c r="AE23" s="300"/>
      <c r="AF23" s="351"/>
    </row>
    <row r="24" spans="2:32" ht="68.25" customHeight="1">
      <c r="B24" s="289" t="s">
        <v>584</v>
      </c>
      <c r="C24" s="1010" t="str">
        <f ca="1">INDIRECT([3]GA!$A8)</f>
        <v>of which: Originated in country with third most exposures</v>
      </c>
      <c r="D24" s="344"/>
      <c r="E24" s="345"/>
      <c r="F24" s="346"/>
      <c r="G24" s="346"/>
      <c r="H24" s="346"/>
      <c r="I24" s="346"/>
      <c r="J24" s="346"/>
      <c r="K24" s="346"/>
      <c r="L24" s="346"/>
      <c r="M24" s="346"/>
      <c r="N24" s="346"/>
      <c r="O24" s="294"/>
      <c r="P24" s="346"/>
      <c r="Q24" s="346"/>
      <c r="R24" s="347"/>
      <c r="S24" s="348"/>
      <c r="T24" s="347"/>
      <c r="U24" s="349"/>
      <c r="V24" s="347"/>
      <c r="W24" s="349"/>
      <c r="X24" s="349"/>
      <c r="Y24" s="349"/>
      <c r="Z24" s="300"/>
      <c r="AA24" s="300"/>
      <c r="AB24" s="300"/>
      <c r="AC24" s="350"/>
      <c r="AD24" s="300"/>
      <c r="AE24" s="300"/>
      <c r="AF24" s="351"/>
    </row>
    <row r="25" spans="2:32" ht="51" customHeight="1">
      <c r="B25" s="289" t="s">
        <v>585</v>
      </c>
      <c r="C25" s="1010" t="str">
        <f ca="1">INDIRECT([3]GA!$A9)</f>
        <v>of which: Originated in country with fourth most exposures</v>
      </c>
      <c r="D25" s="344"/>
      <c r="E25" s="345"/>
      <c r="F25" s="346"/>
      <c r="G25" s="346"/>
      <c r="H25" s="346"/>
      <c r="I25" s="346"/>
      <c r="J25" s="346"/>
      <c r="K25" s="346"/>
      <c r="L25" s="346"/>
      <c r="M25" s="346"/>
      <c r="N25" s="346"/>
      <c r="O25" s="294"/>
      <c r="P25" s="346"/>
      <c r="Q25" s="346"/>
      <c r="R25" s="347"/>
      <c r="S25" s="348"/>
      <c r="T25" s="347"/>
      <c r="U25" s="349"/>
      <c r="V25" s="347"/>
      <c r="W25" s="349"/>
      <c r="X25" s="349"/>
      <c r="Y25" s="349"/>
      <c r="Z25" s="300"/>
      <c r="AA25" s="300"/>
      <c r="AB25" s="300"/>
      <c r="AC25" s="350"/>
      <c r="AD25" s="300"/>
      <c r="AE25" s="300"/>
      <c r="AF25" s="351"/>
    </row>
    <row r="26" spans="2:32" ht="60" customHeight="1">
      <c r="B26" s="289" t="s">
        <v>663</v>
      </c>
      <c r="C26" s="1010" t="str">
        <f ca="1">INDIRECT([3]GA!$A10)</f>
        <v>of which: Originated in country with fifth most exposures</v>
      </c>
      <c r="D26" s="344"/>
      <c r="E26" s="345"/>
      <c r="F26" s="346"/>
      <c r="G26" s="346"/>
      <c r="H26" s="346"/>
      <c r="I26" s="346"/>
      <c r="J26" s="346"/>
      <c r="K26" s="346"/>
      <c r="L26" s="346"/>
      <c r="M26" s="346"/>
      <c r="N26" s="346"/>
      <c r="O26" s="294"/>
      <c r="P26" s="346"/>
      <c r="Q26" s="346"/>
      <c r="R26" s="347"/>
      <c r="S26" s="348"/>
      <c r="T26" s="347"/>
      <c r="U26" s="349"/>
      <c r="V26" s="347"/>
      <c r="W26" s="349"/>
      <c r="X26" s="349"/>
      <c r="Y26" s="349"/>
      <c r="Z26" s="300"/>
      <c r="AA26" s="300"/>
      <c r="AB26" s="300"/>
      <c r="AC26" s="350"/>
      <c r="AD26" s="300"/>
      <c r="AE26" s="300"/>
      <c r="AF26" s="351"/>
    </row>
    <row r="27" spans="2:32" ht="60" customHeight="1">
      <c r="B27" s="289" t="s">
        <v>586</v>
      </c>
      <c r="C27" s="1010" t="str">
        <f ca="1">INDIRECT([3]GA!$A11)</f>
        <v>of which: Non-defaulted exposures</v>
      </c>
      <c r="D27" s="352"/>
      <c r="E27" s="345"/>
      <c r="F27" s="294"/>
      <c r="G27" s="353"/>
      <c r="H27" s="294"/>
      <c r="I27" s="294"/>
      <c r="J27" s="294"/>
      <c r="K27" s="294"/>
      <c r="L27" s="294"/>
      <c r="M27" s="294"/>
      <c r="N27" s="294"/>
      <c r="O27" s="294"/>
      <c r="P27" s="294"/>
      <c r="Q27" s="294"/>
      <c r="R27" s="299"/>
      <c r="S27" s="298"/>
      <c r="T27" s="299"/>
      <c r="U27" s="300"/>
      <c r="V27" s="299"/>
      <c r="W27" s="300"/>
      <c r="X27" s="300"/>
      <c r="Y27" s="300"/>
      <c r="Z27" s="300"/>
      <c r="AA27" s="300"/>
      <c r="AB27" s="300"/>
      <c r="AC27" s="350"/>
      <c r="AD27" s="300"/>
      <c r="AE27" s="300"/>
      <c r="AF27" s="304"/>
    </row>
    <row r="28" spans="2:32" ht="34.5" customHeight="1">
      <c r="B28" s="369" t="s">
        <v>662</v>
      </c>
      <c r="C28" s="1175" t="str">
        <f ca="1">INDIRECT([3]AP!$A89)</f>
        <v>Breakdown of total exposures assigned to obligor grades or pools:</v>
      </c>
      <c r="D28" s="1175" t="str">
        <f>[3]AP!$F$93</f>
        <v>Dilution risk: Total purchased receivables</v>
      </c>
      <c r="E28" s="1175" t="str">
        <f>[3]AP!$F$93</f>
        <v>Dilution risk: Total purchased receivables</v>
      </c>
      <c r="F28" s="1175" t="str">
        <f>[3]AP!$F$93</f>
        <v>Dilution risk: Total purchased receivables</v>
      </c>
      <c r="G28" s="1175" t="str">
        <f>[3]AP!$F$93</f>
        <v>Dilution risk: Total purchased receivables</v>
      </c>
      <c r="H28" s="1175" t="str">
        <f>[3]AP!$F$93</f>
        <v>Dilution risk: Total purchased receivables</v>
      </c>
      <c r="I28" s="1175" t="str">
        <f>[3]AP!$F$93</f>
        <v>Dilution risk: Total purchased receivables</v>
      </c>
      <c r="J28" s="1175" t="str">
        <f>[3]AP!$F$93</f>
        <v>Dilution risk: Total purchased receivables</v>
      </c>
      <c r="K28" s="1175" t="str">
        <f>[3]AP!$F$93</f>
        <v>Dilution risk: Total purchased receivables</v>
      </c>
      <c r="L28" s="1175" t="str">
        <f>[3]AP!$F$93</f>
        <v>Dilution risk: Total purchased receivables</v>
      </c>
      <c r="M28" s="1175" t="str">
        <f>[3]AP!$F$93</f>
        <v>Dilution risk: Total purchased receivables</v>
      </c>
      <c r="N28" s="1175" t="str">
        <f>[3]AP!$F$93</f>
        <v>Dilution risk: Total purchased receivables</v>
      </c>
      <c r="O28" s="1175" t="str">
        <f>[3]AP!$F$93</f>
        <v>Dilution risk: Total purchased receivables</v>
      </c>
      <c r="P28" s="1175" t="str">
        <f>[3]AP!$F$93</f>
        <v>Dilution risk: Total purchased receivables</v>
      </c>
      <c r="Q28" s="1175" t="str">
        <f>[3]AP!$F$93</f>
        <v>Dilution risk: Total purchased receivables</v>
      </c>
      <c r="R28" s="1175" t="str">
        <f>[3]AP!$F$93</f>
        <v>Dilution risk: Total purchased receivables</v>
      </c>
      <c r="S28" s="1175" t="str">
        <f>[3]AP!$F$93</f>
        <v>Dilution risk: Total purchased receivables</v>
      </c>
      <c r="T28" s="1175" t="str">
        <f>[3]AP!$F$93</f>
        <v>Dilution risk: Total purchased receivables</v>
      </c>
      <c r="U28" s="1175" t="str">
        <f>[3]AP!$F$93</f>
        <v>Dilution risk: Total purchased receivables</v>
      </c>
      <c r="V28" s="1175" t="str">
        <f>[3]AP!$F$93</f>
        <v>Dilution risk: Total purchased receivables</v>
      </c>
      <c r="W28" s="1175" t="str">
        <f>[3]AP!$F$93</f>
        <v>Dilution risk: Total purchased receivables</v>
      </c>
      <c r="X28" s="1175" t="str">
        <f>[3]AP!$F$93</f>
        <v>Dilution risk: Total purchased receivables</v>
      </c>
      <c r="Y28" s="1175" t="str">
        <f>[3]AP!$F$93</f>
        <v>Dilution risk: Total purchased receivables</v>
      </c>
      <c r="Z28" s="1175" t="str">
        <f>[3]AP!$F$93</f>
        <v>Dilution risk: Total purchased receivables</v>
      </c>
      <c r="AA28" s="1175" t="str">
        <f>[3]AP!$F$93</f>
        <v>Dilution risk: Total purchased receivables</v>
      </c>
      <c r="AB28" s="1175" t="str">
        <f>[3]AP!$F$93</f>
        <v>Dilution risk: Total purchased receivables</v>
      </c>
      <c r="AC28" s="1175" t="str">
        <f>[3]AP!$F$93</f>
        <v>Dilution risk: Total purchased receivables</v>
      </c>
      <c r="AD28" s="1175" t="str">
        <f>[3]AP!$F$93</f>
        <v>Dilution risk: Total purchased receivables</v>
      </c>
      <c r="AE28" s="1175" t="str">
        <f>[3]AP!$F$93</f>
        <v>Dilution risk: Total purchased receivables</v>
      </c>
      <c r="AF28" s="1176" t="str">
        <f>[3]AP!$F$93</f>
        <v>Dilution risk: Total purchased receivables</v>
      </c>
    </row>
    <row r="29" spans="2:32" ht="111.75" customHeight="1">
      <c r="B29" s="289">
        <v>1000</v>
      </c>
      <c r="C29" s="1008" t="str">
        <f ca="1">INDIRECT([3]AP!$A17) &amp; ": " &amp; INDIRECT([3]GA!$A17)</f>
        <v>Obligor grade or pool (a): 1</v>
      </c>
      <c r="D29" s="354"/>
      <c r="E29" s="355"/>
      <c r="F29" s="356"/>
      <c r="G29" s="357"/>
      <c r="H29" s="358"/>
      <c r="I29" s="359"/>
      <c r="J29" s="359"/>
      <c r="K29" s="359"/>
      <c r="L29" s="360"/>
      <c r="M29" s="361"/>
      <c r="N29" s="361"/>
      <c r="O29" s="361"/>
      <c r="P29" s="362"/>
      <c r="Q29" s="363"/>
      <c r="R29" s="363"/>
      <c r="S29" s="364"/>
      <c r="T29" s="364"/>
      <c r="U29" s="364"/>
      <c r="V29" s="364"/>
      <c r="W29" s="364"/>
      <c r="X29" s="364"/>
      <c r="Y29" s="1190"/>
      <c r="Z29" s="365"/>
      <c r="AA29" s="365"/>
      <c r="AB29" s="365"/>
      <c r="AC29" s="366"/>
      <c r="AD29" s="366"/>
      <c r="AE29" s="367"/>
      <c r="AF29" s="368"/>
    </row>
    <row r="30" spans="2:32" ht="51" customHeight="1">
      <c r="B30" s="289">
        <v>1010</v>
      </c>
      <c r="C30" s="1008">
        <f ca="1">INDIRECT([3]GA!$A18)</f>
        <v>2</v>
      </c>
      <c r="D30" s="354"/>
      <c r="E30" s="355"/>
      <c r="F30" s="356"/>
      <c r="G30" s="357"/>
      <c r="H30" s="358"/>
      <c r="I30" s="359"/>
      <c r="J30" s="359"/>
      <c r="K30" s="359"/>
      <c r="L30" s="360"/>
      <c r="M30" s="361"/>
      <c r="N30" s="361"/>
      <c r="O30" s="361"/>
      <c r="P30" s="362"/>
      <c r="Q30" s="363"/>
      <c r="R30" s="363"/>
      <c r="S30" s="364"/>
      <c r="T30" s="364"/>
      <c r="U30" s="364"/>
      <c r="V30" s="364"/>
      <c r="W30" s="364"/>
      <c r="X30" s="364"/>
      <c r="Y30" s="1190"/>
      <c r="Z30" s="365"/>
      <c r="AA30" s="365"/>
      <c r="AB30" s="365"/>
      <c r="AC30" s="366"/>
      <c r="AD30" s="366"/>
      <c r="AE30" s="367"/>
      <c r="AF30" s="368"/>
    </row>
    <row r="31" spans="2:32" ht="57.75" customHeight="1">
      <c r="B31" s="369" t="s">
        <v>397</v>
      </c>
      <c r="C31" s="1008" t="s">
        <v>398</v>
      </c>
      <c r="D31" s="354"/>
      <c r="E31" s="355"/>
      <c r="F31" s="356"/>
      <c r="G31" s="357"/>
      <c r="H31" s="358"/>
      <c r="I31" s="359"/>
      <c r="J31" s="359"/>
      <c r="K31" s="359"/>
      <c r="L31" s="360"/>
      <c r="M31" s="361"/>
      <c r="N31" s="361"/>
      <c r="O31" s="361"/>
      <c r="P31" s="370"/>
      <c r="Q31" s="358"/>
      <c r="R31" s="358"/>
      <c r="S31" s="371"/>
      <c r="T31" s="371"/>
      <c r="U31" s="371"/>
      <c r="V31" s="371"/>
      <c r="W31" s="371"/>
      <c r="X31" s="371"/>
      <c r="Y31" s="1190"/>
      <c r="Z31" s="372"/>
      <c r="AA31" s="372"/>
      <c r="AB31" s="372"/>
      <c r="AC31" s="373"/>
      <c r="AD31" s="373"/>
      <c r="AE31" s="273"/>
      <c r="AF31" s="374"/>
    </row>
    <row r="32" spans="2:32" ht="31.5" customHeight="1">
      <c r="B32" s="289">
        <v>8990</v>
      </c>
      <c r="C32" s="1008" t="str">
        <f ca="1">INDIRECT([3]GA!$A27)</f>
        <v>N</v>
      </c>
      <c r="D32" s="354"/>
      <c r="E32" s="355"/>
      <c r="F32" s="356"/>
      <c r="G32" s="357"/>
      <c r="H32" s="358"/>
      <c r="I32" s="359"/>
      <c r="J32" s="359"/>
      <c r="K32" s="359"/>
      <c r="L32" s="360"/>
      <c r="M32" s="361"/>
      <c r="N32" s="361"/>
      <c r="O32" s="361"/>
      <c r="P32" s="370"/>
      <c r="Q32" s="358"/>
      <c r="R32" s="358"/>
      <c r="S32" s="371"/>
      <c r="T32" s="371"/>
      <c r="U32" s="371"/>
      <c r="V32" s="371"/>
      <c r="W32" s="371"/>
      <c r="X32" s="371"/>
      <c r="Y32" s="1191"/>
      <c r="Z32" s="372"/>
      <c r="AA32" s="372"/>
      <c r="AB32" s="372"/>
      <c r="AC32" s="373"/>
      <c r="AD32" s="373"/>
      <c r="AE32" s="273"/>
      <c r="AF32" s="374"/>
    </row>
    <row r="33" spans="2:32" ht="60" customHeight="1">
      <c r="B33" s="289" t="s">
        <v>587</v>
      </c>
      <c r="C33" s="1009" t="str">
        <f ca="1">INDIRECT([3]AP!$A90)</f>
        <v>Specialized lending slotting criteria (b): Total</v>
      </c>
      <c r="D33" s="375"/>
      <c r="E33" s="376"/>
      <c r="F33" s="377"/>
      <c r="G33" s="378"/>
      <c r="H33" s="379"/>
      <c r="I33" s="380"/>
      <c r="J33" s="380"/>
      <c r="K33" s="380"/>
      <c r="L33" s="376"/>
      <c r="M33" s="381"/>
      <c r="N33" s="381"/>
      <c r="O33" s="381"/>
      <c r="P33" s="382"/>
      <c r="Q33" s="383"/>
      <c r="R33" s="379"/>
      <c r="S33" s="384"/>
      <c r="T33" s="384"/>
      <c r="U33" s="384"/>
      <c r="V33" s="384"/>
      <c r="W33" s="384"/>
      <c r="X33" s="384"/>
      <c r="Y33" s="385"/>
      <c r="Z33" s="385"/>
      <c r="AA33" s="385"/>
      <c r="AB33" s="386"/>
      <c r="AC33" s="387"/>
      <c r="AD33" s="387"/>
      <c r="AE33" s="388"/>
      <c r="AF33" s="389"/>
    </row>
    <row r="34" spans="2:32" ht="39" customHeight="1">
      <c r="B34" s="289" t="s">
        <v>588</v>
      </c>
      <c r="C34" s="1175" t="str">
        <f ca="1">INDIRECT([3]PI!$A14)</f>
        <v>Breakdown by risk weights of total exposures under specialized lending slotting criteria</v>
      </c>
      <c r="D34" s="1175"/>
      <c r="E34" s="1175"/>
      <c r="F34" s="1175"/>
      <c r="G34" s="1175"/>
      <c r="H34" s="1175"/>
      <c r="I34" s="1175"/>
      <c r="J34" s="1175"/>
      <c r="K34" s="1175"/>
      <c r="L34" s="1175"/>
      <c r="M34" s="1175"/>
      <c r="N34" s="1175"/>
      <c r="O34" s="1175"/>
      <c r="P34" s="1175"/>
      <c r="Q34" s="1175"/>
      <c r="R34" s="1175"/>
      <c r="S34" s="1175"/>
      <c r="T34" s="1175"/>
      <c r="U34" s="1175"/>
      <c r="V34" s="1175"/>
      <c r="W34" s="1175"/>
      <c r="X34" s="1175"/>
      <c r="Y34" s="1175"/>
      <c r="Z34" s="1175"/>
      <c r="AA34" s="1175"/>
      <c r="AB34" s="1175"/>
      <c r="AC34" s="1175"/>
      <c r="AD34" s="1175"/>
      <c r="AE34" s="1175"/>
      <c r="AF34" s="1176"/>
    </row>
    <row r="35" spans="2:32" ht="30" customHeight="1">
      <c r="B35" s="289" t="s">
        <v>589</v>
      </c>
      <c r="C35" s="1034" t="str">
        <f ca="1">INDIRECT([3]PI!$A21) &amp; ": " &amp; INDIRECT([3]PI!$A15)</f>
        <v>Risk weight: 0%</v>
      </c>
      <c r="D35" s="390"/>
      <c r="E35" s="391"/>
      <c r="F35" s="392"/>
      <c r="G35" s="393"/>
      <c r="H35" s="394"/>
      <c r="I35" s="395"/>
      <c r="J35" s="395"/>
      <c r="K35" s="395"/>
      <c r="L35" s="391"/>
      <c r="M35" s="361"/>
      <c r="N35" s="361"/>
      <c r="O35" s="361"/>
      <c r="P35" s="370"/>
      <c r="Q35" s="358"/>
      <c r="R35" s="394"/>
      <c r="S35" s="396"/>
      <c r="T35" s="396"/>
      <c r="U35" s="396"/>
      <c r="V35" s="396"/>
      <c r="W35" s="396"/>
      <c r="X35" s="396"/>
      <c r="Y35" s="397"/>
      <c r="Z35" s="397"/>
      <c r="AA35" s="397"/>
      <c r="AB35" s="372"/>
      <c r="AC35" s="373"/>
      <c r="AD35" s="373"/>
      <c r="AE35" s="273"/>
      <c r="AF35" s="398"/>
    </row>
    <row r="36" spans="2:32" ht="33.75" customHeight="1">
      <c r="B36" s="289" t="s">
        <v>590</v>
      </c>
      <c r="C36" s="1034" t="str">
        <f ca="1">INDIRECT([3]PI!$A16)</f>
        <v>50%</v>
      </c>
      <c r="D36" s="390"/>
      <c r="E36" s="391"/>
      <c r="F36" s="392"/>
      <c r="G36" s="393"/>
      <c r="H36" s="394"/>
      <c r="I36" s="395"/>
      <c r="J36" s="395"/>
      <c r="K36" s="395"/>
      <c r="L36" s="391"/>
      <c r="M36" s="361"/>
      <c r="N36" s="361"/>
      <c r="O36" s="361"/>
      <c r="P36" s="370"/>
      <c r="Q36" s="358"/>
      <c r="R36" s="394"/>
      <c r="S36" s="396"/>
      <c r="T36" s="396"/>
      <c r="U36" s="396"/>
      <c r="V36" s="396"/>
      <c r="W36" s="396"/>
      <c r="X36" s="396"/>
      <c r="Y36" s="397"/>
      <c r="Z36" s="397"/>
      <c r="AA36" s="397"/>
      <c r="AB36" s="372"/>
      <c r="AC36" s="373"/>
      <c r="AD36" s="373"/>
      <c r="AE36" s="273"/>
      <c r="AF36" s="398"/>
    </row>
    <row r="37" spans="2:32" ht="37.5" customHeight="1">
      <c r="B37" s="289" t="s">
        <v>591</v>
      </c>
      <c r="C37" s="1034" t="str">
        <f ca="1">INDIRECT([3]PI!$A17)</f>
        <v>70%</v>
      </c>
      <c r="D37" s="390"/>
      <c r="E37" s="391"/>
      <c r="F37" s="392"/>
      <c r="G37" s="393"/>
      <c r="H37" s="394"/>
      <c r="I37" s="395"/>
      <c r="J37" s="395"/>
      <c r="K37" s="395"/>
      <c r="L37" s="391"/>
      <c r="M37" s="361"/>
      <c r="N37" s="361"/>
      <c r="O37" s="361"/>
      <c r="P37" s="370"/>
      <c r="Q37" s="358"/>
      <c r="R37" s="394"/>
      <c r="S37" s="396"/>
      <c r="T37" s="396"/>
      <c r="U37" s="396"/>
      <c r="V37" s="396"/>
      <c r="W37" s="396"/>
      <c r="X37" s="396"/>
      <c r="Y37" s="397"/>
      <c r="Z37" s="397"/>
      <c r="AA37" s="397"/>
      <c r="AB37" s="372"/>
      <c r="AC37" s="373"/>
      <c r="AD37" s="373"/>
      <c r="AE37" s="273"/>
      <c r="AF37" s="398"/>
    </row>
    <row r="38" spans="2:32" ht="40.5" customHeight="1">
      <c r="B38" s="289" t="s">
        <v>592</v>
      </c>
      <c r="C38" s="1034" t="str">
        <f ca="1">INDIRECT([3]MC!$A165)</f>
        <v>of which: in category 1</v>
      </c>
      <c r="D38" s="390"/>
      <c r="E38" s="391"/>
      <c r="F38" s="392"/>
      <c r="G38" s="393"/>
      <c r="H38" s="394"/>
      <c r="I38" s="395"/>
      <c r="J38" s="395"/>
      <c r="K38" s="395"/>
      <c r="L38" s="391"/>
      <c r="M38" s="361"/>
      <c r="N38" s="361"/>
      <c r="O38" s="361"/>
      <c r="P38" s="370"/>
      <c r="Q38" s="358"/>
      <c r="R38" s="394"/>
      <c r="S38" s="396"/>
      <c r="T38" s="396"/>
      <c r="U38" s="396"/>
      <c r="V38" s="396"/>
      <c r="W38" s="396"/>
      <c r="X38" s="396"/>
      <c r="Y38" s="397"/>
      <c r="Z38" s="397"/>
      <c r="AA38" s="397"/>
      <c r="AB38" s="372"/>
      <c r="AC38" s="373"/>
      <c r="AD38" s="373"/>
      <c r="AE38" s="273"/>
      <c r="AF38" s="398"/>
    </row>
    <row r="39" spans="2:32" ht="30" customHeight="1">
      <c r="B39" s="289" t="s">
        <v>593</v>
      </c>
      <c r="C39" s="1034" t="str">
        <f ca="1">INDIRECT([3]PI!$A18)</f>
        <v>90%</v>
      </c>
      <c r="D39" s="390"/>
      <c r="E39" s="391"/>
      <c r="F39" s="392"/>
      <c r="G39" s="393"/>
      <c r="H39" s="394"/>
      <c r="I39" s="395"/>
      <c r="J39" s="395"/>
      <c r="K39" s="395"/>
      <c r="L39" s="391"/>
      <c r="M39" s="361"/>
      <c r="N39" s="361"/>
      <c r="O39" s="361"/>
      <c r="P39" s="370"/>
      <c r="Q39" s="358"/>
      <c r="R39" s="394"/>
      <c r="S39" s="396"/>
      <c r="T39" s="396"/>
      <c r="U39" s="396"/>
      <c r="V39" s="396"/>
      <c r="W39" s="396"/>
      <c r="X39" s="396"/>
      <c r="Y39" s="397"/>
      <c r="Z39" s="397"/>
      <c r="AA39" s="397"/>
      <c r="AB39" s="372"/>
      <c r="AC39" s="373"/>
      <c r="AD39" s="373"/>
      <c r="AE39" s="273"/>
      <c r="AF39" s="398"/>
    </row>
    <row r="40" spans="2:32" ht="30" customHeight="1">
      <c r="B40" s="289" t="s">
        <v>594</v>
      </c>
      <c r="C40" s="1034" t="str">
        <f ca="1">INDIRECT([3]PI!$A19)</f>
        <v>115%</v>
      </c>
      <c r="D40" s="390"/>
      <c r="E40" s="391"/>
      <c r="F40" s="392"/>
      <c r="G40" s="393"/>
      <c r="H40" s="394"/>
      <c r="I40" s="395"/>
      <c r="J40" s="395"/>
      <c r="K40" s="395"/>
      <c r="L40" s="391"/>
      <c r="M40" s="361"/>
      <c r="N40" s="361"/>
      <c r="O40" s="361"/>
      <c r="P40" s="370"/>
      <c r="Q40" s="358"/>
      <c r="R40" s="394"/>
      <c r="S40" s="396"/>
      <c r="T40" s="396"/>
      <c r="U40" s="396"/>
      <c r="V40" s="396"/>
      <c r="W40" s="396"/>
      <c r="X40" s="396"/>
      <c r="Y40" s="397"/>
      <c r="Z40" s="397"/>
      <c r="AA40" s="397"/>
      <c r="AB40" s="372"/>
      <c r="AC40" s="373"/>
      <c r="AD40" s="373"/>
      <c r="AE40" s="273"/>
      <c r="AF40" s="398"/>
    </row>
    <row r="41" spans="2:32" ht="24.75">
      <c r="B41" s="289" t="s">
        <v>595</v>
      </c>
      <c r="C41" s="1034" t="str">
        <f ca="1">INDIRECT([3]PI!$A20)</f>
        <v>250%</v>
      </c>
      <c r="D41" s="390"/>
      <c r="E41" s="391"/>
      <c r="F41" s="392"/>
      <c r="G41" s="393"/>
      <c r="H41" s="394"/>
      <c r="I41" s="395"/>
      <c r="J41" s="395"/>
      <c r="K41" s="395"/>
      <c r="L41" s="391"/>
      <c r="M41" s="361"/>
      <c r="N41" s="361"/>
      <c r="O41" s="361"/>
      <c r="P41" s="370"/>
      <c r="Q41" s="358"/>
      <c r="R41" s="394"/>
      <c r="S41" s="396"/>
      <c r="T41" s="396"/>
      <c r="U41" s="396"/>
      <c r="V41" s="396"/>
      <c r="W41" s="396"/>
      <c r="X41" s="396"/>
      <c r="Y41" s="397"/>
      <c r="Z41" s="397"/>
      <c r="AA41" s="397"/>
      <c r="AB41" s="372"/>
      <c r="AC41" s="373"/>
      <c r="AD41" s="373"/>
      <c r="AE41" s="273"/>
      <c r="AF41" s="398"/>
    </row>
    <row r="42" spans="2:32" ht="51" customHeight="1">
      <c r="B42" s="289" t="s">
        <v>596</v>
      </c>
      <c r="C42" s="1035" t="str">
        <f ca="1">INDIRECT([3]AP!$A91)</f>
        <v>Alternative treatment: secured by real state</v>
      </c>
      <c r="D42" s="342"/>
      <c r="E42" s="399"/>
      <c r="F42" s="400"/>
      <c r="G42" s="399"/>
      <c r="H42" s="401"/>
      <c r="I42" s="402"/>
      <c r="J42" s="402"/>
      <c r="K42" s="402"/>
      <c r="L42" s="403"/>
      <c r="M42" s="404"/>
      <c r="N42" s="404"/>
      <c r="O42" s="404"/>
      <c r="P42" s="382"/>
      <c r="Q42" s="383"/>
      <c r="R42" s="379"/>
      <c r="S42" s="384"/>
      <c r="T42" s="384"/>
      <c r="U42" s="384"/>
      <c r="V42" s="384"/>
      <c r="W42" s="384"/>
      <c r="X42" s="384"/>
      <c r="Y42" s="385"/>
      <c r="Z42" s="385"/>
      <c r="AA42" s="385"/>
      <c r="AB42" s="386"/>
      <c r="AC42" s="387"/>
      <c r="AD42" s="405"/>
      <c r="AE42" s="388"/>
      <c r="AF42" s="389"/>
    </row>
    <row r="43" spans="2:32" ht="72.75" customHeight="1">
      <c r="B43" s="289" t="s">
        <v>597</v>
      </c>
      <c r="C43" s="1035" t="str">
        <f ca="1">INDIRECT([3]AP!$A92)</f>
        <v>Exposures from free deliveries applying risk weights under the alternative treatment or 100%</v>
      </c>
      <c r="D43" s="342"/>
      <c r="E43" s="406"/>
      <c r="F43" s="407"/>
      <c r="G43" s="408"/>
      <c r="H43" s="409"/>
      <c r="I43" s="409"/>
      <c r="J43" s="409"/>
      <c r="K43" s="409"/>
      <c r="L43" s="410"/>
      <c r="M43" s="410"/>
      <c r="N43" s="410"/>
      <c r="O43" s="410"/>
      <c r="P43" s="410"/>
      <c r="Q43" s="409"/>
      <c r="R43" s="411"/>
      <c r="S43" s="411"/>
      <c r="T43" s="411"/>
      <c r="U43" s="411"/>
      <c r="V43" s="411"/>
      <c r="W43" s="411"/>
      <c r="X43" s="411"/>
      <c r="Y43" s="412"/>
      <c r="Z43" s="412"/>
      <c r="AA43" s="412"/>
      <c r="AB43" s="413"/>
      <c r="AC43" s="414"/>
      <c r="AD43" s="405"/>
      <c r="AE43" s="414"/>
      <c r="AF43" s="415"/>
    </row>
    <row r="44" spans="2:32" ht="54" customHeight="1" thickBot="1">
      <c r="B44" s="289" t="s">
        <v>598</v>
      </c>
      <c r="C44" s="1058" t="str">
        <f ca="1">INDIRECT([3]AP!$A93)</f>
        <v>Dilution risk: Total purchased receivables</v>
      </c>
      <c r="D44" s="416"/>
      <c r="E44" s="417"/>
      <c r="F44" s="417"/>
      <c r="G44" s="418"/>
      <c r="H44" s="419"/>
      <c r="I44" s="419"/>
      <c r="J44" s="419"/>
      <c r="K44" s="419"/>
      <c r="L44" s="420"/>
      <c r="M44" s="417"/>
      <c r="N44" s="421"/>
      <c r="O44" s="417"/>
      <c r="P44" s="422"/>
      <c r="Q44" s="423"/>
      <c r="R44" s="423"/>
      <c r="S44" s="423"/>
      <c r="T44" s="423"/>
      <c r="U44" s="423"/>
      <c r="V44" s="423"/>
      <c r="W44" s="423"/>
      <c r="X44" s="423"/>
      <c r="Y44" s="424"/>
      <c r="Z44" s="424"/>
      <c r="AA44" s="424"/>
      <c r="AB44" s="424"/>
      <c r="AC44" s="423"/>
      <c r="AD44" s="425"/>
      <c r="AE44" s="423"/>
      <c r="AF44" s="426"/>
    </row>
    <row r="45" spans="2:32" ht="24.75">
      <c r="C45" s="1192"/>
      <c r="D45" s="1192"/>
      <c r="E45" s="1192"/>
      <c r="F45" s="1192"/>
      <c r="G45" s="1192"/>
      <c r="H45" s="1192"/>
      <c r="I45" s="1192"/>
      <c r="J45" s="1192"/>
      <c r="K45" s="1192"/>
      <c r="L45" s="1192"/>
      <c r="M45" s="1192"/>
      <c r="N45" s="1192"/>
      <c r="O45" s="1192"/>
      <c r="P45" s="1192"/>
      <c r="Q45" s="1192"/>
      <c r="R45" s="1192"/>
      <c r="S45" s="1192"/>
      <c r="T45" s="1192"/>
      <c r="U45" s="1192"/>
      <c r="V45" s="1192"/>
      <c r="W45" s="1192"/>
      <c r="X45" s="1192"/>
      <c r="Y45" s="1192"/>
      <c r="Z45" s="1192"/>
      <c r="AA45" s="1192"/>
      <c r="AB45" s="1192"/>
      <c r="AC45" s="1192"/>
      <c r="AD45" s="1192"/>
      <c r="AE45" s="1192"/>
      <c r="AF45" s="1192"/>
    </row>
    <row r="46" spans="2:32" ht="29.25">
      <c r="C46" s="1189" t="s">
        <v>400</v>
      </c>
      <c r="D46" s="1189"/>
      <c r="E46" s="1189"/>
      <c r="F46" s="1189"/>
      <c r="G46" s="1189"/>
      <c r="H46" s="1189"/>
      <c r="I46" s="1189"/>
      <c r="J46" s="1189"/>
      <c r="K46" s="1189"/>
      <c r="L46" s="1189"/>
      <c r="M46" s="1189"/>
      <c r="N46" s="1189"/>
      <c r="O46" s="1189"/>
      <c r="P46" s="1189"/>
      <c r="Q46" s="1189"/>
      <c r="R46" s="1189"/>
      <c r="S46" s="1189"/>
      <c r="T46" s="1189"/>
      <c r="U46" s="1189"/>
      <c r="V46" s="1189"/>
      <c r="W46" s="1189"/>
      <c r="X46" s="1189"/>
      <c r="Y46" s="1189"/>
      <c r="Z46" s="1189"/>
      <c r="AA46" s="1189"/>
      <c r="AB46" s="1189"/>
      <c r="AC46" s="1189"/>
      <c r="AD46" s="1189"/>
      <c r="AE46" s="1189"/>
      <c r="AF46" s="1189"/>
    </row>
    <row r="47" spans="2:32" ht="45.75">
      <c r="C47" s="427" t="s">
        <v>399</v>
      </c>
      <c r="D47" s="427"/>
      <c r="E47" s="428"/>
      <c r="F47" s="428"/>
      <c r="G47" s="428"/>
      <c r="H47" s="429"/>
      <c r="I47" s="428"/>
      <c r="J47" s="428"/>
      <c r="K47" s="428"/>
      <c r="L47" s="428"/>
      <c r="M47" s="429"/>
      <c r="N47" s="429"/>
      <c r="O47" s="429"/>
      <c r="P47" s="430"/>
      <c r="Q47" s="430"/>
      <c r="R47" s="430"/>
      <c r="S47" s="430"/>
      <c r="T47" s="430"/>
      <c r="U47" s="430"/>
      <c r="V47" s="430"/>
      <c r="W47" s="430"/>
      <c r="X47" s="430"/>
      <c r="Y47" s="430"/>
      <c r="Z47" s="430"/>
      <c r="AA47" s="430"/>
      <c r="AB47" s="430"/>
      <c r="AC47" s="430"/>
      <c r="AD47" s="430"/>
      <c r="AE47" s="430"/>
      <c r="AF47" s="430"/>
    </row>
    <row r="48" spans="2:32">
      <c r="C48" s="271"/>
      <c r="D48" s="271"/>
      <c r="E48" s="271"/>
      <c r="F48" s="271"/>
      <c r="G48" s="271"/>
      <c r="H48" s="274"/>
      <c r="I48" s="271"/>
      <c r="J48" s="271"/>
      <c r="K48" s="271"/>
      <c r="L48" s="271"/>
      <c r="M48" s="274"/>
      <c r="N48" s="274"/>
      <c r="O48" s="274"/>
      <c r="P48" s="274"/>
      <c r="Q48" s="274"/>
      <c r="R48" s="274"/>
      <c r="S48" s="274"/>
      <c r="T48" s="274"/>
      <c r="U48" s="274"/>
      <c r="V48" s="274"/>
      <c r="W48" s="274"/>
      <c r="X48" s="274"/>
      <c r="Y48" s="274"/>
      <c r="Z48" s="274"/>
      <c r="AA48" s="274"/>
      <c r="AB48" s="274"/>
      <c r="AC48" s="274"/>
      <c r="AD48" s="274"/>
      <c r="AE48" s="274"/>
      <c r="AF48" s="274"/>
    </row>
    <row r="49" spans="3:32">
      <c r="C49" s="271"/>
      <c r="D49" s="271"/>
      <c r="E49" s="271"/>
      <c r="F49" s="271"/>
      <c r="G49" s="271"/>
      <c r="H49" s="274"/>
      <c r="I49" s="271"/>
      <c r="J49" s="271"/>
      <c r="K49" s="271"/>
      <c r="L49" s="271"/>
      <c r="M49" s="274"/>
      <c r="N49" s="274"/>
      <c r="O49" s="274"/>
      <c r="P49" s="274"/>
      <c r="Q49" s="274"/>
      <c r="R49" s="274"/>
      <c r="S49" s="274"/>
      <c r="T49" s="274"/>
      <c r="U49" s="274"/>
      <c r="V49" s="274"/>
      <c r="W49" s="274"/>
      <c r="X49" s="274"/>
      <c r="Y49" s="274"/>
      <c r="Z49" s="274"/>
      <c r="AA49" s="274"/>
      <c r="AB49" s="274"/>
      <c r="AC49" s="274"/>
      <c r="AD49" s="274"/>
      <c r="AE49" s="274"/>
      <c r="AF49" s="274"/>
    </row>
  </sheetData>
  <mergeCells count="43">
    <mergeCell ref="F7:G8"/>
    <mergeCell ref="J8:J11"/>
    <mergeCell ref="E9:E11"/>
    <mergeCell ref="F9:F11"/>
    <mergeCell ref="H8:I8"/>
    <mergeCell ref="I9:I11"/>
    <mergeCell ref="C46:AF46"/>
    <mergeCell ref="C28:AF28"/>
    <mergeCell ref="Y29:Y32"/>
    <mergeCell ref="C34:AF34"/>
    <mergeCell ref="C45:AF45"/>
    <mergeCell ref="C14:AF14"/>
    <mergeCell ref="P9:P11"/>
    <mergeCell ref="D7:D11"/>
    <mergeCell ref="E7:E8"/>
    <mergeCell ref="AE8:AE11"/>
    <mergeCell ref="AF8:AF11"/>
    <mergeCell ref="R8:S8"/>
    <mergeCell ref="T8:X8"/>
    <mergeCell ref="V10:V11"/>
    <mergeCell ref="Y8:Y11"/>
    <mergeCell ref="G9:G11"/>
    <mergeCell ref="H9:H11"/>
    <mergeCell ref="X10:X11"/>
    <mergeCell ref="K9:K11"/>
    <mergeCell ref="L9:L11"/>
    <mergeCell ref="C10:C11"/>
    <mergeCell ref="O7:Q8"/>
    <mergeCell ref="R9:R11"/>
    <mergeCell ref="U9:U11"/>
    <mergeCell ref="AD7:AF7"/>
    <mergeCell ref="N9:N11"/>
    <mergeCell ref="Q9:Q11"/>
    <mergeCell ref="AD8:AD11"/>
    <mergeCell ref="AA7:AA11"/>
    <mergeCell ref="AB7:AB11"/>
    <mergeCell ref="R7:X7"/>
    <mergeCell ref="AC7:AC11"/>
    <mergeCell ref="S9:S11"/>
    <mergeCell ref="T9:T11"/>
    <mergeCell ref="Z7:Z11"/>
    <mergeCell ref="W10:W11"/>
    <mergeCell ref="M7:N8"/>
  </mergeCells>
  <phoneticPr fontId="48" type="noConversion"/>
  <conditionalFormatting sqref="C17:D20">
    <cfRule type="cellIs" dxfId="1" priority="1" stopIfTrue="1" operator="equal">
      <formula>#REF!</formula>
    </cfRule>
  </conditionalFormatting>
  <pageMargins left="0.70866141732283472" right="0.70866141732283472" top="0.74803149606299213" bottom="0.74803149606299213" header="0.31496062992125984" footer="0.31496062992125984"/>
  <pageSetup paperSize="8" scale="29" fitToWidth="2" orientation="landscape" cellComments="asDisplayed" r:id="rId1"/>
  <headerFooter alignWithMargins="0">
    <oddHeader>&amp;C&amp;40&amp;U&amp;A</oddHeader>
  </headerFooter>
  <legacyDrawing r:id="rId2"/>
</worksheet>
</file>

<file path=xl/worksheets/sheet7.xml><?xml version="1.0" encoding="utf-8"?>
<worksheet xmlns="http://schemas.openxmlformats.org/spreadsheetml/2006/main" xmlns:r="http://schemas.openxmlformats.org/officeDocument/2006/relationships">
  <sheetPr codeName="Hoja7">
    <pageSetUpPr fitToPage="1"/>
  </sheetPr>
  <dimension ref="A1:FZ207"/>
  <sheetViews>
    <sheetView zoomScale="50" workbookViewId="0">
      <selection activeCell="D8" sqref="D8"/>
    </sheetView>
  </sheetViews>
  <sheetFormatPr baseColWidth="10" defaultColWidth="11.42578125" defaultRowHeight="14.25"/>
  <cols>
    <col min="1" max="1" width="4.7109375" style="433" customWidth="1"/>
    <col min="2" max="2" width="12.5703125" style="561" customWidth="1"/>
    <col min="3" max="3" width="94.5703125" style="435" customWidth="1"/>
    <col min="4" max="4" width="174.7109375" style="444" customWidth="1"/>
    <col min="5" max="182" width="11.42578125" style="433"/>
    <col min="183" max="16384" width="11.42578125" style="435"/>
  </cols>
  <sheetData>
    <row r="1" spans="1:4" ht="18">
      <c r="A1" s="431"/>
      <c r="B1" s="556"/>
      <c r="C1" s="433"/>
      <c r="D1" s="434"/>
    </row>
    <row r="2" spans="1:4" ht="29.25" customHeight="1">
      <c r="B2" s="557" t="s">
        <v>380</v>
      </c>
      <c r="C2" s="433"/>
      <c r="D2" s="436"/>
    </row>
    <row r="3" spans="1:4" ht="29.25" customHeight="1">
      <c r="B3" s="558"/>
      <c r="C3" s="433"/>
      <c r="D3" s="436"/>
    </row>
    <row r="4" spans="1:4" ht="29.25" customHeight="1">
      <c r="B4" s="437" t="s">
        <v>220</v>
      </c>
      <c r="C4" s="438" t="s">
        <v>221</v>
      </c>
      <c r="D4" s="230" t="s">
        <v>222</v>
      </c>
    </row>
    <row r="5" spans="1:4" ht="29.25" customHeight="1">
      <c r="B5" s="1197" t="s">
        <v>223</v>
      </c>
      <c r="C5" s="1198"/>
      <c r="D5" s="1199"/>
    </row>
    <row r="6" spans="1:4" ht="18">
      <c r="B6" s="241" t="s">
        <v>171</v>
      </c>
      <c r="C6" s="235" t="s">
        <v>384</v>
      </c>
      <c r="D6" s="235"/>
    </row>
    <row r="7" spans="1:4" ht="18">
      <c r="B7" s="241" t="s">
        <v>172</v>
      </c>
      <c r="C7" s="235" t="s">
        <v>401</v>
      </c>
      <c r="D7" s="235" t="s">
        <v>402</v>
      </c>
    </row>
    <row r="8" spans="1:4" ht="108">
      <c r="B8" s="241" t="s">
        <v>172</v>
      </c>
      <c r="C8" s="439" t="s">
        <v>403</v>
      </c>
      <c r="D8" s="235" t="s">
        <v>462</v>
      </c>
    </row>
    <row r="9" spans="1:4" ht="108">
      <c r="B9" s="233" t="s">
        <v>197</v>
      </c>
      <c r="C9" s="231" t="s">
        <v>138</v>
      </c>
      <c r="D9" s="232" t="s">
        <v>463</v>
      </c>
    </row>
    <row r="10" spans="1:4" ht="18">
      <c r="B10" s="233" t="s">
        <v>181</v>
      </c>
      <c r="C10" s="231" t="s">
        <v>146</v>
      </c>
      <c r="D10" s="232" t="s">
        <v>404</v>
      </c>
    </row>
    <row r="11" spans="1:4" ht="36">
      <c r="B11" s="236" t="s">
        <v>405</v>
      </c>
      <c r="C11" s="232" t="s">
        <v>140</v>
      </c>
      <c r="D11" s="232" t="s">
        <v>406</v>
      </c>
    </row>
    <row r="12" spans="1:4" ht="72">
      <c r="B12" s="234" t="s">
        <v>173</v>
      </c>
      <c r="C12" s="239" t="s">
        <v>407</v>
      </c>
      <c r="D12" s="232" t="s">
        <v>548</v>
      </c>
    </row>
    <row r="13" spans="1:4" ht="108">
      <c r="B13" s="234" t="s">
        <v>174</v>
      </c>
      <c r="C13" s="239" t="s">
        <v>303</v>
      </c>
      <c r="D13" s="232" t="s">
        <v>549</v>
      </c>
    </row>
    <row r="14" spans="1:4" ht="72">
      <c r="B14" s="234" t="s">
        <v>175</v>
      </c>
      <c r="C14" s="239" t="s">
        <v>306</v>
      </c>
      <c r="D14" s="232" t="s">
        <v>297</v>
      </c>
    </row>
    <row r="15" spans="1:4" ht="52.5" customHeight="1">
      <c r="B15" s="234" t="s">
        <v>408</v>
      </c>
      <c r="C15" s="239" t="s">
        <v>149</v>
      </c>
      <c r="D15" s="1200" t="s">
        <v>550</v>
      </c>
    </row>
    <row r="16" spans="1:4" ht="57.75" customHeight="1">
      <c r="B16" s="234" t="s">
        <v>176</v>
      </c>
      <c r="C16" s="235" t="s">
        <v>409</v>
      </c>
      <c r="D16" s="1201"/>
    </row>
    <row r="17" spans="2:4" ht="60" customHeight="1">
      <c r="B17" s="234" t="s">
        <v>177</v>
      </c>
      <c r="C17" s="235" t="s">
        <v>308</v>
      </c>
      <c r="D17" s="1202"/>
    </row>
    <row r="18" spans="2:4" ht="36">
      <c r="B18" s="234">
        <v>9</v>
      </c>
      <c r="C18" s="232" t="s">
        <v>410</v>
      </c>
      <c r="D18" s="232" t="s">
        <v>411</v>
      </c>
    </row>
    <row r="19" spans="2:4" ht="37.5" customHeight="1">
      <c r="B19" s="559" t="s">
        <v>412</v>
      </c>
      <c r="C19" s="232" t="s">
        <v>395</v>
      </c>
      <c r="D19" s="232" t="s">
        <v>413</v>
      </c>
    </row>
    <row r="20" spans="2:4" ht="46.5" customHeight="1">
      <c r="B20" s="559">
        <v>11</v>
      </c>
      <c r="C20" s="232" t="s">
        <v>387</v>
      </c>
      <c r="D20" s="232" t="s">
        <v>414</v>
      </c>
    </row>
    <row r="21" spans="2:4" ht="162">
      <c r="B21" s="234" t="s">
        <v>415</v>
      </c>
      <c r="C21" s="232" t="s">
        <v>388</v>
      </c>
      <c r="D21" s="232" t="s">
        <v>551</v>
      </c>
    </row>
    <row r="22" spans="2:4" ht="22.5" customHeight="1">
      <c r="B22" s="234">
        <v>13</v>
      </c>
      <c r="C22" s="232" t="s">
        <v>407</v>
      </c>
      <c r="D22" s="232" t="s">
        <v>416</v>
      </c>
    </row>
    <row r="23" spans="2:4" ht="22.5" customHeight="1">
      <c r="B23" s="234">
        <v>14</v>
      </c>
      <c r="C23" s="232" t="s">
        <v>303</v>
      </c>
      <c r="D23" s="232" t="s">
        <v>417</v>
      </c>
    </row>
    <row r="24" spans="2:4" ht="27" customHeight="1">
      <c r="B24" s="234">
        <v>15</v>
      </c>
      <c r="C24" s="232" t="s">
        <v>306</v>
      </c>
      <c r="D24" s="232" t="s">
        <v>418</v>
      </c>
    </row>
    <row r="25" spans="2:4" ht="144">
      <c r="B25" s="234">
        <v>16</v>
      </c>
      <c r="C25" s="232" t="s">
        <v>419</v>
      </c>
      <c r="D25" s="232" t="s">
        <v>0</v>
      </c>
    </row>
    <row r="26" spans="2:4" ht="78" customHeight="1">
      <c r="B26" s="234" t="s">
        <v>420</v>
      </c>
      <c r="C26" s="239" t="s">
        <v>421</v>
      </c>
      <c r="D26" s="232" t="s">
        <v>1</v>
      </c>
    </row>
    <row r="27" spans="2:4" ht="77.25" customHeight="1">
      <c r="B27" s="234">
        <v>17</v>
      </c>
      <c r="C27" s="239" t="s">
        <v>422</v>
      </c>
      <c r="D27" s="232" t="s">
        <v>2</v>
      </c>
    </row>
    <row r="28" spans="2:4" ht="94.5" customHeight="1">
      <c r="B28" s="234">
        <v>18</v>
      </c>
      <c r="C28" s="239" t="s">
        <v>423</v>
      </c>
      <c r="D28" s="232" t="s">
        <v>3</v>
      </c>
    </row>
    <row r="29" spans="2:4" ht="78" customHeight="1">
      <c r="B29" s="234">
        <v>19</v>
      </c>
      <c r="C29" s="239" t="s">
        <v>424</v>
      </c>
      <c r="D29" s="232" t="s">
        <v>4</v>
      </c>
    </row>
    <row r="30" spans="2:4" ht="60.75" customHeight="1">
      <c r="B30" s="234">
        <v>20</v>
      </c>
      <c r="C30" s="239" t="s">
        <v>425</v>
      </c>
      <c r="D30" s="232" t="s">
        <v>5</v>
      </c>
    </row>
    <row r="31" spans="2:4" ht="90">
      <c r="B31" s="234">
        <v>21</v>
      </c>
      <c r="C31" s="239" t="s">
        <v>389</v>
      </c>
      <c r="D31" s="232" t="s">
        <v>6</v>
      </c>
    </row>
    <row r="32" spans="2:4" ht="42.75" customHeight="1">
      <c r="B32" s="234">
        <v>22</v>
      </c>
      <c r="C32" s="232" t="s">
        <v>390</v>
      </c>
      <c r="D32" s="232" t="s">
        <v>426</v>
      </c>
    </row>
    <row r="33" spans="2:4" ht="46.5" customHeight="1">
      <c r="B33" s="234">
        <v>23</v>
      </c>
      <c r="C33" s="239" t="s">
        <v>144</v>
      </c>
      <c r="D33" s="235" t="s">
        <v>427</v>
      </c>
    </row>
    <row r="34" spans="2:4" ht="35.1" customHeight="1">
      <c r="B34" s="234">
        <v>24</v>
      </c>
      <c r="C34" s="239" t="s">
        <v>145</v>
      </c>
      <c r="D34" s="235" t="s">
        <v>428</v>
      </c>
    </row>
    <row r="35" spans="2:4" ht="39.75" customHeight="1">
      <c r="B35" s="234">
        <v>25</v>
      </c>
      <c r="C35" s="239" t="s">
        <v>392</v>
      </c>
      <c r="D35" s="235" t="s">
        <v>429</v>
      </c>
    </row>
    <row r="36" spans="2:4" ht="35.1" customHeight="1">
      <c r="B36" s="234">
        <v>26</v>
      </c>
      <c r="C36" s="239" t="s">
        <v>393</v>
      </c>
      <c r="D36" s="235" t="s">
        <v>430</v>
      </c>
    </row>
    <row r="37" spans="2:4" ht="35.1" customHeight="1">
      <c r="B37" s="234">
        <v>27</v>
      </c>
      <c r="C37" s="239" t="s">
        <v>394</v>
      </c>
      <c r="D37" s="235" t="s">
        <v>431</v>
      </c>
    </row>
    <row r="38" spans="2:4" ht="29.25" customHeight="1">
      <c r="B38" s="1197" t="s">
        <v>316</v>
      </c>
      <c r="C38" s="1198"/>
      <c r="D38" s="1199"/>
    </row>
    <row r="39" spans="2:4" s="221" customFormat="1" ht="41.25" customHeight="1">
      <c r="B39" s="440"/>
      <c r="C39" s="235" t="s">
        <v>317</v>
      </c>
      <c r="D39" s="232" t="s">
        <v>404</v>
      </c>
    </row>
    <row r="40" spans="2:4" s="221" customFormat="1" ht="42.75" customHeight="1">
      <c r="B40" s="440"/>
      <c r="C40" s="235" t="s">
        <v>318</v>
      </c>
      <c r="D40" s="232" t="s">
        <v>404</v>
      </c>
    </row>
    <row r="41" spans="2:4" s="221" customFormat="1" ht="42.75" customHeight="1">
      <c r="B41" s="440"/>
      <c r="C41" s="235" t="s">
        <v>327</v>
      </c>
      <c r="D41" s="232" t="s">
        <v>404</v>
      </c>
    </row>
    <row r="42" spans="2:4" s="221" customFormat="1" ht="35.25" customHeight="1">
      <c r="B42" s="440"/>
      <c r="C42" s="235" t="s">
        <v>328</v>
      </c>
      <c r="D42" s="232" t="s">
        <v>404</v>
      </c>
    </row>
    <row r="43" spans="2:4" s="221" customFormat="1" ht="35.25" customHeight="1">
      <c r="B43" s="440"/>
      <c r="C43" s="235" t="s">
        <v>207</v>
      </c>
      <c r="D43" s="232" t="s">
        <v>404</v>
      </c>
    </row>
    <row r="44" spans="2:4" ht="126">
      <c r="B44" s="560">
        <v>1.1000000000000001</v>
      </c>
      <c r="C44" s="439" t="s">
        <v>432</v>
      </c>
      <c r="D44" s="235" t="s">
        <v>7</v>
      </c>
    </row>
    <row r="45" spans="2:4" ht="35.1" customHeight="1">
      <c r="B45" s="560">
        <v>1.2</v>
      </c>
      <c r="C45" s="439" t="s">
        <v>433</v>
      </c>
      <c r="D45" s="235" t="s">
        <v>434</v>
      </c>
    </row>
    <row r="46" spans="2:4" ht="35.1" customHeight="1">
      <c r="B46" s="560"/>
      <c r="C46" s="239" t="s">
        <v>435</v>
      </c>
      <c r="D46" s="235" t="s">
        <v>436</v>
      </c>
    </row>
    <row r="47" spans="2:4" ht="35.1" customHeight="1">
      <c r="B47" s="560">
        <v>1.3</v>
      </c>
      <c r="C47" s="439" t="s">
        <v>437</v>
      </c>
      <c r="D47" s="232" t="s">
        <v>438</v>
      </c>
    </row>
    <row r="48" spans="2:4" ht="108.75" customHeight="1">
      <c r="B48" s="560">
        <v>1.4</v>
      </c>
      <c r="C48" s="439" t="s">
        <v>439</v>
      </c>
      <c r="D48" s="232" t="s">
        <v>96</v>
      </c>
    </row>
    <row r="49" spans="2:4" ht="45" customHeight="1">
      <c r="B49" s="560">
        <v>1.5</v>
      </c>
      <c r="C49" s="239" t="s">
        <v>440</v>
      </c>
      <c r="D49" s="235" t="s">
        <v>441</v>
      </c>
    </row>
    <row r="50" spans="2:4" ht="29.25" customHeight="1">
      <c r="B50" s="1197" t="s">
        <v>442</v>
      </c>
      <c r="C50" s="1203"/>
      <c r="D50" s="1204"/>
    </row>
    <row r="51" spans="2:4" ht="99" customHeight="1">
      <c r="B51" s="441"/>
      <c r="C51" s="235" t="s">
        <v>443</v>
      </c>
      <c r="D51" s="232" t="s">
        <v>97</v>
      </c>
    </row>
    <row r="52" spans="2:4" s="221" customFormat="1" ht="42.75" customHeight="1">
      <c r="B52" s="442"/>
      <c r="C52" s="235" t="s">
        <v>444</v>
      </c>
      <c r="D52" s="232" t="s">
        <v>445</v>
      </c>
    </row>
    <row r="53" spans="2:4" s="221" customFormat="1" ht="18">
      <c r="B53" s="442"/>
      <c r="C53" s="443" t="s">
        <v>446</v>
      </c>
      <c r="D53" s="232" t="s">
        <v>447</v>
      </c>
    </row>
    <row r="54" spans="2:4" s="221" customFormat="1" ht="18">
      <c r="B54" s="442"/>
      <c r="C54" s="443" t="s">
        <v>448</v>
      </c>
      <c r="D54" s="232" t="s">
        <v>449</v>
      </c>
    </row>
    <row r="55" spans="2:4" s="221" customFormat="1" ht="18">
      <c r="B55" s="442"/>
      <c r="C55" s="443" t="s">
        <v>450</v>
      </c>
      <c r="D55" s="232" t="s">
        <v>451</v>
      </c>
    </row>
    <row r="56" spans="2:4" s="221" customFormat="1" ht="40.5" customHeight="1">
      <c r="B56" s="442"/>
      <c r="C56" s="443" t="s">
        <v>452</v>
      </c>
      <c r="D56" s="232" t="s">
        <v>453</v>
      </c>
    </row>
    <row r="57" spans="2:4" s="221" customFormat="1" ht="40.5" customHeight="1">
      <c r="B57" s="442"/>
      <c r="C57" s="443" t="s">
        <v>454</v>
      </c>
      <c r="D57" s="232"/>
    </row>
    <row r="58" spans="2:4" s="221" customFormat="1" ht="72">
      <c r="B58" s="442"/>
      <c r="C58" s="432" t="s">
        <v>455</v>
      </c>
      <c r="D58" s="232" t="s">
        <v>456</v>
      </c>
    </row>
    <row r="59" spans="2:4" s="221" customFormat="1" ht="36">
      <c r="B59" s="442"/>
      <c r="C59" s="432" t="s">
        <v>457</v>
      </c>
      <c r="D59" s="232" t="s">
        <v>458</v>
      </c>
    </row>
    <row r="60" spans="2:4" s="221" customFormat="1" ht="36">
      <c r="B60" s="442"/>
      <c r="C60" s="432" t="s">
        <v>459</v>
      </c>
      <c r="D60" s="232" t="s">
        <v>458</v>
      </c>
    </row>
    <row r="61" spans="2:4" s="221" customFormat="1" ht="72">
      <c r="B61" s="442"/>
      <c r="C61" s="432" t="s">
        <v>460</v>
      </c>
      <c r="D61" s="232" t="s">
        <v>456</v>
      </c>
    </row>
    <row r="62" spans="2:4" s="221" customFormat="1" ht="36">
      <c r="B62" s="442"/>
      <c r="C62" s="432" t="s">
        <v>461</v>
      </c>
      <c r="D62" s="232" t="s">
        <v>458</v>
      </c>
    </row>
    <row r="63" spans="2:4">
      <c r="B63" s="556"/>
      <c r="C63" s="433"/>
      <c r="D63" s="434"/>
    </row>
    <row r="64" spans="2:4">
      <c r="B64" s="556"/>
      <c r="C64" s="433"/>
      <c r="D64" s="434"/>
    </row>
    <row r="65" spans="2:4">
      <c r="B65" s="556"/>
      <c r="C65" s="433"/>
      <c r="D65" s="434"/>
    </row>
    <row r="66" spans="2:4">
      <c r="B66" s="556"/>
      <c r="C66" s="433"/>
      <c r="D66" s="434"/>
    </row>
    <row r="67" spans="2:4">
      <c r="B67" s="556"/>
      <c r="C67" s="433"/>
      <c r="D67" s="434"/>
    </row>
    <row r="68" spans="2:4">
      <c r="B68" s="556"/>
      <c r="C68" s="433"/>
      <c r="D68" s="434"/>
    </row>
    <row r="69" spans="2:4">
      <c r="B69" s="556"/>
      <c r="C69" s="433"/>
      <c r="D69" s="434"/>
    </row>
    <row r="70" spans="2:4">
      <c r="B70" s="556"/>
      <c r="C70" s="433"/>
      <c r="D70" s="434"/>
    </row>
    <row r="71" spans="2:4">
      <c r="B71" s="556"/>
      <c r="C71" s="433"/>
      <c r="D71" s="434"/>
    </row>
    <row r="72" spans="2:4">
      <c r="B72" s="556"/>
      <c r="C72" s="433"/>
      <c r="D72" s="434"/>
    </row>
    <row r="73" spans="2:4">
      <c r="B73" s="556"/>
      <c r="C73" s="433"/>
      <c r="D73" s="434"/>
    </row>
    <row r="74" spans="2:4">
      <c r="B74" s="556"/>
      <c r="C74" s="433"/>
      <c r="D74" s="434"/>
    </row>
    <row r="75" spans="2:4">
      <c r="B75" s="556"/>
      <c r="C75" s="433"/>
      <c r="D75" s="434"/>
    </row>
    <row r="76" spans="2:4">
      <c r="B76" s="556"/>
      <c r="C76" s="433"/>
      <c r="D76" s="434"/>
    </row>
    <row r="77" spans="2:4">
      <c r="B77" s="556"/>
      <c r="C77" s="433"/>
      <c r="D77" s="434"/>
    </row>
    <row r="78" spans="2:4">
      <c r="B78" s="556"/>
      <c r="C78" s="433"/>
      <c r="D78" s="434"/>
    </row>
    <row r="79" spans="2:4">
      <c r="B79" s="556"/>
      <c r="C79" s="433"/>
      <c r="D79" s="434"/>
    </row>
    <row r="80" spans="2:4">
      <c r="B80" s="556"/>
      <c r="C80" s="433"/>
      <c r="D80" s="434"/>
    </row>
    <row r="81" spans="2:4">
      <c r="B81" s="556"/>
      <c r="C81" s="433"/>
      <c r="D81" s="434"/>
    </row>
    <row r="82" spans="2:4">
      <c r="B82" s="556"/>
      <c r="C82" s="433"/>
      <c r="D82" s="434"/>
    </row>
    <row r="83" spans="2:4">
      <c r="B83" s="556"/>
      <c r="C83" s="433"/>
      <c r="D83" s="434"/>
    </row>
    <row r="84" spans="2:4">
      <c r="B84" s="556"/>
      <c r="C84" s="433"/>
      <c r="D84" s="434"/>
    </row>
    <row r="85" spans="2:4">
      <c r="B85" s="556"/>
      <c r="C85" s="433"/>
      <c r="D85" s="434"/>
    </row>
    <row r="86" spans="2:4">
      <c r="B86" s="556"/>
      <c r="C86" s="433"/>
      <c r="D86" s="434"/>
    </row>
    <row r="87" spans="2:4">
      <c r="B87" s="556"/>
      <c r="C87" s="433"/>
      <c r="D87" s="434"/>
    </row>
    <row r="88" spans="2:4">
      <c r="B88" s="556"/>
      <c r="C88" s="433"/>
      <c r="D88" s="434"/>
    </row>
    <row r="89" spans="2:4">
      <c r="B89" s="556"/>
      <c r="C89" s="433"/>
      <c r="D89" s="434"/>
    </row>
    <row r="90" spans="2:4">
      <c r="B90" s="556"/>
      <c r="C90" s="433"/>
      <c r="D90" s="434"/>
    </row>
    <row r="91" spans="2:4">
      <c r="B91" s="556"/>
      <c r="C91" s="433"/>
      <c r="D91" s="434"/>
    </row>
    <row r="92" spans="2:4">
      <c r="B92" s="556"/>
      <c r="C92" s="433"/>
      <c r="D92" s="434"/>
    </row>
    <row r="93" spans="2:4">
      <c r="B93" s="556"/>
      <c r="C93" s="433"/>
      <c r="D93" s="434"/>
    </row>
    <row r="94" spans="2:4">
      <c r="B94" s="556"/>
      <c r="C94" s="433"/>
      <c r="D94" s="434"/>
    </row>
    <row r="95" spans="2:4">
      <c r="B95" s="556"/>
      <c r="C95" s="433"/>
      <c r="D95" s="434"/>
    </row>
    <row r="96" spans="2:4">
      <c r="B96" s="556"/>
      <c r="C96" s="433"/>
      <c r="D96" s="434"/>
    </row>
    <row r="97" spans="2:4">
      <c r="B97" s="556"/>
      <c r="C97" s="433"/>
      <c r="D97" s="434"/>
    </row>
    <row r="98" spans="2:4">
      <c r="B98" s="556"/>
      <c r="C98" s="433"/>
      <c r="D98" s="434"/>
    </row>
    <row r="99" spans="2:4">
      <c r="B99" s="556"/>
      <c r="C99" s="433"/>
      <c r="D99" s="434"/>
    </row>
    <row r="100" spans="2:4">
      <c r="B100" s="556"/>
      <c r="C100" s="433"/>
      <c r="D100" s="434"/>
    </row>
    <row r="101" spans="2:4">
      <c r="B101" s="556"/>
      <c r="C101" s="433"/>
      <c r="D101" s="434"/>
    </row>
    <row r="102" spans="2:4">
      <c r="B102" s="556"/>
      <c r="C102" s="433"/>
      <c r="D102" s="434"/>
    </row>
    <row r="103" spans="2:4">
      <c r="B103" s="556"/>
      <c r="C103" s="433"/>
      <c r="D103" s="434"/>
    </row>
    <row r="104" spans="2:4">
      <c r="B104" s="556"/>
      <c r="C104" s="433"/>
      <c r="D104" s="434"/>
    </row>
    <row r="105" spans="2:4">
      <c r="B105" s="556"/>
      <c r="C105" s="433"/>
      <c r="D105" s="434"/>
    </row>
    <row r="106" spans="2:4">
      <c r="B106" s="556"/>
      <c r="C106" s="433"/>
      <c r="D106" s="434"/>
    </row>
    <row r="107" spans="2:4">
      <c r="B107" s="556"/>
      <c r="C107" s="433"/>
      <c r="D107" s="434"/>
    </row>
    <row r="108" spans="2:4">
      <c r="B108" s="556"/>
      <c r="C108" s="433"/>
      <c r="D108" s="434"/>
    </row>
    <row r="109" spans="2:4">
      <c r="B109" s="556"/>
      <c r="C109" s="433"/>
      <c r="D109" s="434"/>
    </row>
    <row r="110" spans="2:4">
      <c r="B110" s="556"/>
      <c r="C110" s="433"/>
      <c r="D110" s="434"/>
    </row>
    <row r="111" spans="2:4">
      <c r="B111" s="556"/>
      <c r="C111" s="433"/>
      <c r="D111" s="434"/>
    </row>
    <row r="112" spans="2:4">
      <c r="B112" s="556"/>
      <c r="C112" s="433"/>
      <c r="D112" s="434"/>
    </row>
    <row r="113" spans="2:4">
      <c r="B113" s="556"/>
      <c r="C113" s="433"/>
      <c r="D113" s="434"/>
    </row>
    <row r="114" spans="2:4">
      <c r="B114" s="556"/>
      <c r="C114" s="433"/>
      <c r="D114" s="434"/>
    </row>
    <row r="115" spans="2:4">
      <c r="B115" s="556"/>
      <c r="C115" s="433"/>
      <c r="D115" s="434"/>
    </row>
    <row r="116" spans="2:4">
      <c r="B116" s="556"/>
      <c r="C116" s="433"/>
      <c r="D116" s="434"/>
    </row>
    <row r="117" spans="2:4">
      <c r="B117" s="556"/>
      <c r="C117" s="433"/>
      <c r="D117" s="434"/>
    </row>
    <row r="118" spans="2:4">
      <c r="B118" s="556"/>
      <c r="C118" s="433"/>
      <c r="D118" s="434"/>
    </row>
    <row r="119" spans="2:4">
      <c r="B119" s="556"/>
      <c r="C119" s="433"/>
      <c r="D119" s="434"/>
    </row>
    <row r="120" spans="2:4">
      <c r="B120" s="556"/>
      <c r="C120" s="433"/>
      <c r="D120" s="434"/>
    </row>
    <row r="121" spans="2:4">
      <c r="B121" s="556"/>
      <c r="C121" s="433"/>
      <c r="D121" s="434"/>
    </row>
    <row r="122" spans="2:4">
      <c r="B122" s="556"/>
      <c r="C122" s="433"/>
      <c r="D122" s="434"/>
    </row>
    <row r="123" spans="2:4">
      <c r="B123" s="556"/>
      <c r="C123" s="433"/>
      <c r="D123" s="434"/>
    </row>
    <row r="124" spans="2:4">
      <c r="B124" s="556"/>
      <c r="C124" s="433"/>
      <c r="D124" s="434"/>
    </row>
    <row r="125" spans="2:4">
      <c r="B125" s="556"/>
      <c r="C125" s="433"/>
      <c r="D125" s="434"/>
    </row>
    <row r="126" spans="2:4">
      <c r="B126" s="556"/>
      <c r="C126" s="433"/>
      <c r="D126" s="434"/>
    </row>
    <row r="127" spans="2:4">
      <c r="B127" s="556"/>
      <c r="C127" s="433"/>
      <c r="D127" s="434"/>
    </row>
    <row r="128" spans="2:4">
      <c r="B128" s="556"/>
      <c r="C128" s="433"/>
      <c r="D128" s="434"/>
    </row>
    <row r="129" spans="2:4">
      <c r="B129" s="556"/>
      <c r="C129" s="433"/>
      <c r="D129" s="434"/>
    </row>
    <row r="130" spans="2:4">
      <c r="B130" s="556"/>
      <c r="C130" s="433"/>
      <c r="D130" s="434"/>
    </row>
    <row r="131" spans="2:4">
      <c r="B131" s="556"/>
      <c r="C131" s="433"/>
      <c r="D131" s="434"/>
    </row>
    <row r="132" spans="2:4">
      <c r="B132" s="556"/>
      <c r="C132" s="433"/>
      <c r="D132" s="434"/>
    </row>
    <row r="133" spans="2:4">
      <c r="B133" s="556"/>
      <c r="C133" s="433"/>
      <c r="D133" s="434"/>
    </row>
    <row r="134" spans="2:4">
      <c r="B134" s="556"/>
      <c r="C134" s="433"/>
      <c r="D134" s="434"/>
    </row>
    <row r="135" spans="2:4">
      <c r="B135" s="556"/>
      <c r="C135" s="433"/>
      <c r="D135" s="434"/>
    </row>
    <row r="136" spans="2:4">
      <c r="B136" s="556"/>
      <c r="C136" s="433"/>
      <c r="D136" s="434"/>
    </row>
    <row r="137" spans="2:4">
      <c r="B137" s="556"/>
      <c r="C137" s="433"/>
      <c r="D137" s="434"/>
    </row>
    <row r="138" spans="2:4">
      <c r="B138" s="556"/>
      <c r="C138" s="433"/>
      <c r="D138" s="434"/>
    </row>
    <row r="139" spans="2:4">
      <c r="B139" s="556"/>
      <c r="C139" s="433"/>
      <c r="D139" s="434"/>
    </row>
    <row r="140" spans="2:4">
      <c r="B140" s="556"/>
      <c r="C140" s="433"/>
      <c r="D140" s="434"/>
    </row>
    <row r="141" spans="2:4">
      <c r="B141" s="556"/>
      <c r="C141" s="433"/>
      <c r="D141" s="434"/>
    </row>
    <row r="142" spans="2:4">
      <c r="B142" s="556"/>
      <c r="C142" s="433"/>
      <c r="D142" s="434"/>
    </row>
    <row r="143" spans="2:4">
      <c r="B143" s="556"/>
      <c r="C143" s="433"/>
      <c r="D143" s="434"/>
    </row>
    <row r="144" spans="2:4">
      <c r="B144" s="556"/>
      <c r="C144" s="433"/>
      <c r="D144" s="434"/>
    </row>
    <row r="145" spans="2:4">
      <c r="B145" s="556"/>
      <c r="C145" s="433"/>
      <c r="D145" s="434"/>
    </row>
    <row r="146" spans="2:4">
      <c r="B146" s="556"/>
      <c r="C146" s="433"/>
      <c r="D146" s="434"/>
    </row>
    <row r="147" spans="2:4">
      <c r="B147" s="556"/>
      <c r="C147" s="433"/>
      <c r="D147" s="434"/>
    </row>
    <row r="148" spans="2:4">
      <c r="B148" s="556"/>
      <c r="C148" s="433"/>
      <c r="D148" s="434"/>
    </row>
    <row r="149" spans="2:4">
      <c r="B149" s="556"/>
      <c r="C149" s="433"/>
      <c r="D149" s="434"/>
    </row>
    <row r="150" spans="2:4">
      <c r="B150" s="556"/>
      <c r="C150" s="433"/>
      <c r="D150" s="434"/>
    </row>
    <row r="151" spans="2:4">
      <c r="B151" s="556"/>
      <c r="C151" s="433"/>
      <c r="D151" s="434"/>
    </row>
    <row r="152" spans="2:4">
      <c r="B152" s="556"/>
      <c r="C152" s="433"/>
      <c r="D152" s="434"/>
    </row>
    <row r="153" spans="2:4">
      <c r="B153" s="556"/>
      <c r="C153" s="433"/>
      <c r="D153" s="434"/>
    </row>
    <row r="154" spans="2:4">
      <c r="B154" s="556"/>
      <c r="C154" s="433"/>
      <c r="D154" s="434"/>
    </row>
    <row r="155" spans="2:4">
      <c r="B155" s="556"/>
      <c r="C155" s="433"/>
      <c r="D155" s="434"/>
    </row>
    <row r="156" spans="2:4">
      <c r="B156" s="556"/>
      <c r="C156" s="433"/>
      <c r="D156" s="434"/>
    </row>
    <row r="157" spans="2:4">
      <c r="B157" s="556"/>
      <c r="C157" s="433"/>
      <c r="D157" s="434"/>
    </row>
    <row r="158" spans="2:4">
      <c r="B158" s="556"/>
      <c r="C158" s="433"/>
      <c r="D158" s="434"/>
    </row>
    <row r="159" spans="2:4">
      <c r="B159" s="556"/>
      <c r="C159" s="433"/>
      <c r="D159" s="434"/>
    </row>
    <row r="160" spans="2:4">
      <c r="B160" s="556"/>
      <c r="C160" s="433"/>
      <c r="D160" s="434"/>
    </row>
    <row r="161" spans="2:4">
      <c r="B161" s="556"/>
      <c r="C161" s="433"/>
      <c r="D161" s="434"/>
    </row>
    <row r="162" spans="2:4">
      <c r="B162" s="556"/>
      <c r="C162" s="433"/>
      <c r="D162" s="434"/>
    </row>
    <row r="163" spans="2:4">
      <c r="B163" s="556"/>
      <c r="C163" s="433"/>
      <c r="D163" s="434"/>
    </row>
    <row r="164" spans="2:4">
      <c r="B164" s="556"/>
      <c r="C164" s="433"/>
      <c r="D164" s="434"/>
    </row>
    <row r="165" spans="2:4">
      <c r="B165" s="556"/>
      <c r="C165" s="433"/>
      <c r="D165" s="434"/>
    </row>
    <row r="166" spans="2:4">
      <c r="B166" s="556"/>
      <c r="C166" s="433"/>
      <c r="D166" s="434"/>
    </row>
    <row r="167" spans="2:4">
      <c r="B167" s="556"/>
      <c r="C167" s="433"/>
      <c r="D167" s="434"/>
    </row>
    <row r="168" spans="2:4">
      <c r="B168" s="556"/>
      <c r="C168" s="433"/>
      <c r="D168" s="434"/>
    </row>
    <row r="169" spans="2:4">
      <c r="B169" s="556"/>
      <c r="C169" s="433"/>
      <c r="D169" s="434"/>
    </row>
    <row r="170" spans="2:4">
      <c r="B170" s="556"/>
      <c r="C170" s="433"/>
      <c r="D170" s="434"/>
    </row>
    <row r="171" spans="2:4">
      <c r="B171" s="556"/>
      <c r="C171" s="433"/>
      <c r="D171" s="434"/>
    </row>
    <row r="172" spans="2:4">
      <c r="B172" s="556"/>
      <c r="C172" s="433"/>
      <c r="D172" s="434"/>
    </row>
    <row r="173" spans="2:4">
      <c r="B173" s="556"/>
      <c r="C173" s="433"/>
      <c r="D173" s="434"/>
    </row>
    <row r="174" spans="2:4">
      <c r="B174" s="556"/>
      <c r="C174" s="433"/>
      <c r="D174" s="434"/>
    </row>
    <row r="175" spans="2:4">
      <c r="B175" s="556"/>
      <c r="C175" s="433"/>
      <c r="D175" s="434"/>
    </row>
    <row r="176" spans="2:4">
      <c r="B176" s="556"/>
      <c r="C176" s="433"/>
      <c r="D176" s="434"/>
    </row>
    <row r="177" spans="2:4">
      <c r="B177" s="556"/>
      <c r="C177" s="433"/>
      <c r="D177" s="434"/>
    </row>
    <row r="178" spans="2:4">
      <c r="B178" s="556"/>
      <c r="C178" s="433"/>
      <c r="D178" s="434"/>
    </row>
    <row r="179" spans="2:4">
      <c r="B179" s="556"/>
      <c r="C179" s="433"/>
      <c r="D179" s="434"/>
    </row>
    <row r="180" spans="2:4">
      <c r="B180" s="556"/>
      <c r="C180" s="433"/>
      <c r="D180" s="434"/>
    </row>
    <row r="181" spans="2:4">
      <c r="B181" s="556"/>
      <c r="C181" s="433"/>
      <c r="D181" s="434"/>
    </row>
    <row r="182" spans="2:4">
      <c r="B182" s="556"/>
      <c r="C182" s="433"/>
      <c r="D182" s="434"/>
    </row>
    <row r="183" spans="2:4">
      <c r="B183" s="556"/>
      <c r="C183" s="433"/>
      <c r="D183" s="434"/>
    </row>
    <row r="184" spans="2:4">
      <c r="B184" s="556"/>
      <c r="C184" s="433"/>
      <c r="D184" s="434"/>
    </row>
    <row r="185" spans="2:4">
      <c r="B185" s="556"/>
      <c r="C185" s="433"/>
      <c r="D185" s="434"/>
    </row>
    <row r="186" spans="2:4">
      <c r="B186" s="556"/>
      <c r="C186" s="433"/>
      <c r="D186" s="434"/>
    </row>
    <row r="187" spans="2:4">
      <c r="B187" s="556"/>
      <c r="C187" s="433"/>
      <c r="D187" s="434"/>
    </row>
    <row r="188" spans="2:4">
      <c r="B188" s="556"/>
      <c r="C188" s="433"/>
      <c r="D188" s="434"/>
    </row>
    <row r="189" spans="2:4">
      <c r="B189" s="556"/>
      <c r="C189" s="433"/>
      <c r="D189" s="434"/>
    </row>
    <row r="190" spans="2:4">
      <c r="B190" s="556"/>
      <c r="C190" s="433"/>
      <c r="D190" s="434"/>
    </row>
    <row r="191" spans="2:4">
      <c r="B191" s="556"/>
      <c r="C191" s="433"/>
      <c r="D191" s="434"/>
    </row>
    <row r="192" spans="2:4">
      <c r="B192" s="556"/>
      <c r="C192" s="433"/>
      <c r="D192" s="434"/>
    </row>
    <row r="193" spans="2:4">
      <c r="B193" s="556"/>
      <c r="C193" s="433"/>
      <c r="D193" s="434"/>
    </row>
    <row r="194" spans="2:4">
      <c r="B194" s="556"/>
      <c r="C194" s="433"/>
      <c r="D194" s="434"/>
    </row>
    <row r="195" spans="2:4">
      <c r="B195" s="556"/>
      <c r="C195" s="433"/>
      <c r="D195" s="434"/>
    </row>
    <row r="196" spans="2:4">
      <c r="B196" s="556"/>
      <c r="C196" s="433"/>
      <c r="D196" s="434"/>
    </row>
    <row r="197" spans="2:4">
      <c r="B197" s="556"/>
      <c r="C197" s="433"/>
      <c r="D197" s="434"/>
    </row>
    <row r="198" spans="2:4">
      <c r="B198" s="556"/>
      <c r="C198" s="433"/>
      <c r="D198" s="434"/>
    </row>
    <row r="199" spans="2:4">
      <c r="B199" s="556"/>
      <c r="C199" s="433"/>
      <c r="D199" s="434"/>
    </row>
    <row r="200" spans="2:4">
      <c r="B200" s="556"/>
      <c r="C200" s="433"/>
      <c r="D200" s="434"/>
    </row>
    <row r="201" spans="2:4">
      <c r="B201" s="556"/>
      <c r="C201" s="433"/>
      <c r="D201" s="434"/>
    </row>
    <row r="202" spans="2:4">
      <c r="B202" s="556"/>
      <c r="C202" s="433"/>
      <c r="D202" s="434"/>
    </row>
    <row r="203" spans="2:4">
      <c r="B203" s="556"/>
      <c r="C203" s="433"/>
      <c r="D203" s="434"/>
    </row>
    <row r="204" spans="2:4">
      <c r="B204" s="556"/>
      <c r="C204" s="433"/>
      <c r="D204" s="434"/>
    </row>
    <row r="205" spans="2:4">
      <c r="B205" s="556"/>
      <c r="C205" s="433"/>
      <c r="D205" s="434"/>
    </row>
    <row r="206" spans="2:4">
      <c r="B206" s="556"/>
      <c r="C206" s="433"/>
      <c r="D206" s="434"/>
    </row>
    <row r="207" spans="2:4">
      <c r="B207" s="556"/>
      <c r="C207" s="433"/>
      <c r="D207" s="434"/>
    </row>
  </sheetData>
  <mergeCells count="4">
    <mergeCell ref="B5:D5"/>
    <mergeCell ref="D15:D17"/>
    <mergeCell ref="B38:D38"/>
    <mergeCell ref="B50:D50"/>
  </mergeCells>
  <phoneticPr fontId="57" type="noConversion"/>
  <conditionalFormatting sqref="C58:C62">
    <cfRule type="cellIs" dxfId="0" priority="1" stopIfTrue="1" operator="equal">
      <formula>#REF!</formula>
    </cfRule>
  </conditionalFormatting>
  <printOptions horizontalCentered="1"/>
  <pageMargins left="0.74803149606299213" right="0.74803149606299213" top="0.98425196850393704" bottom="0.98425196850393704" header="0.51181102362204722" footer="0.51181102362204722"/>
  <pageSetup paperSize="9" scale="47" fitToHeight="4" orientation="landscape" r:id="rId1"/>
  <headerFooter alignWithMargins="0">
    <oddFooter>&amp;R&amp;P of &amp;N</oddFooter>
  </headerFooter>
</worksheet>
</file>

<file path=xl/worksheets/sheet8.xml><?xml version="1.0" encoding="utf-8"?>
<worksheet xmlns="http://schemas.openxmlformats.org/spreadsheetml/2006/main" xmlns:r="http://schemas.openxmlformats.org/officeDocument/2006/relationships">
  <sheetPr codeName="Hoja8">
    <pageSetUpPr fitToPage="1"/>
  </sheetPr>
  <dimension ref="A1:BQ31"/>
  <sheetViews>
    <sheetView zoomScale="50" zoomScaleNormal="40" zoomScaleSheetLayoutView="50" workbookViewId="0"/>
  </sheetViews>
  <sheetFormatPr baseColWidth="10" defaultColWidth="11.42578125" defaultRowHeight="12.75"/>
  <cols>
    <col min="1" max="1" width="12.85546875" style="447" customWidth="1"/>
    <col min="2" max="2" width="56.5703125" style="446" customWidth="1"/>
    <col min="3" max="12" width="17.28515625" style="446" customWidth="1"/>
    <col min="13" max="14" width="20.7109375" style="447" customWidth="1"/>
    <col min="15" max="17" width="20.7109375" style="446" customWidth="1"/>
    <col min="18" max="16384" width="11.42578125" style="447"/>
  </cols>
  <sheetData>
    <row r="1" spans="1:69" ht="24.75">
      <c r="A1" s="445"/>
    </row>
    <row r="2" spans="1:69" ht="33" customHeight="1">
      <c r="B2" s="448" t="s">
        <v>98</v>
      </c>
      <c r="C2" s="449" t="s">
        <v>99</v>
      </c>
      <c r="D2" s="449"/>
      <c r="E2" s="449"/>
      <c r="F2" s="449"/>
      <c r="G2" s="449"/>
      <c r="H2" s="449"/>
      <c r="I2" s="449"/>
      <c r="J2" s="449"/>
      <c r="K2" s="449"/>
      <c r="L2" s="449"/>
      <c r="M2" s="449"/>
      <c r="N2" s="449"/>
      <c r="O2" s="449"/>
      <c r="P2" s="449"/>
      <c r="Q2" s="449"/>
    </row>
    <row r="3" spans="1:69" ht="15" customHeight="1">
      <c r="B3" s="450"/>
      <c r="C3" s="450"/>
      <c r="D3" s="450"/>
      <c r="E3" s="450"/>
      <c r="F3" s="450"/>
      <c r="G3" s="450"/>
      <c r="H3" s="450"/>
      <c r="I3" s="450"/>
      <c r="J3" s="450"/>
      <c r="K3" s="450"/>
      <c r="L3" s="450"/>
      <c r="M3" s="450"/>
      <c r="N3" s="450"/>
      <c r="O3" s="450"/>
      <c r="P3" s="450"/>
      <c r="Q3" s="450"/>
    </row>
    <row r="4" spans="1:69" ht="15.75" customHeight="1">
      <c r="B4" s="451"/>
      <c r="C4" s="1205"/>
      <c r="D4" s="1205"/>
      <c r="E4" s="1205"/>
      <c r="F4" s="1205"/>
      <c r="G4" s="1205"/>
      <c r="H4" s="1205"/>
      <c r="I4" s="1205"/>
      <c r="J4" s="1205"/>
      <c r="K4" s="1205"/>
      <c r="L4" s="1205"/>
      <c r="M4" s="452"/>
      <c r="N4" s="453"/>
      <c r="O4" s="453"/>
      <c r="P4" s="453"/>
      <c r="Q4" s="453"/>
    </row>
    <row r="5" spans="1:69" s="460" customFormat="1" ht="36" customHeight="1">
      <c r="A5" s="454"/>
      <c r="B5" s="455"/>
      <c r="C5" s="1206" t="s">
        <v>385</v>
      </c>
      <c r="D5" s="1208" t="str">
        <f ca="1">INDIRECT([3]AT!$A$71)</f>
        <v>Original exposure pre- conversion factors</v>
      </c>
      <c r="E5" s="456" t="str">
        <f ca="1">INDIRECT([3]CG!$A$23)</f>
        <v>Credit Risk Mitigation Techniques with substitution effects on the exposure</v>
      </c>
      <c r="F5" s="457"/>
      <c r="G5" s="457"/>
      <c r="H5" s="457"/>
      <c r="I5" s="1211" t="s">
        <v>100</v>
      </c>
      <c r="J5" s="458"/>
      <c r="K5" s="1215" t="str">
        <f ca="1">INDIRECT([3]AT!$A$19)</f>
        <v>Exposure value</v>
      </c>
      <c r="L5" s="459"/>
      <c r="M5" s="1206" t="str">
        <f ca="1">INDIRECT([3]AT!$A$39)</f>
        <v>Exposure weighted average LGD (%)</v>
      </c>
      <c r="N5" s="1206" t="str">
        <f ca="1">INDIRECT([3]AT!$A$23)</f>
        <v>Risk weighted exposure amount</v>
      </c>
      <c r="O5" s="1206" t="str">
        <f ca="1">INDIRECT([3]AT!$A$26)</f>
        <v>Capital requirements</v>
      </c>
      <c r="P5" s="1227" t="s">
        <v>101</v>
      </c>
      <c r="Q5" s="1228"/>
    </row>
    <row r="6" spans="1:69" s="460" customFormat="1" ht="47.25" customHeight="1">
      <c r="A6" s="461"/>
      <c r="B6" s="462"/>
      <c r="C6" s="1207"/>
      <c r="D6" s="1209"/>
      <c r="E6" s="1217" t="str">
        <f ca="1">INDIRECT([3]CG!$A$4)</f>
        <v>Unfunded credit protection</v>
      </c>
      <c r="F6" s="1218"/>
      <c r="G6" s="463" t="str">
        <f ca="1">INDIRECT([3]AT!$A$12)</f>
        <v>Substitution of the exposure due to CRM</v>
      </c>
      <c r="H6" s="464"/>
      <c r="I6" s="1212"/>
      <c r="J6" s="465"/>
      <c r="K6" s="1216"/>
      <c r="L6" s="466"/>
      <c r="M6" s="1219"/>
      <c r="N6" s="1219"/>
      <c r="O6" s="1219"/>
      <c r="P6" s="1227" t="str">
        <f ca="1">INDIRECT([3]AT!$A$41)</f>
        <v>Expected loss amount</v>
      </c>
      <c r="Q6" s="1224" t="s">
        <v>393</v>
      </c>
    </row>
    <row r="7" spans="1:69" s="468" customFormat="1" ht="48.75" customHeight="1">
      <c r="A7" s="461"/>
      <c r="B7" s="467"/>
      <c r="C7" s="1219" t="str">
        <f ca="1">INDIRECT([3]AT!$A$38)</f>
        <v>PD assigned to the obligor grade or pool (%)</v>
      </c>
      <c r="D7" s="1209"/>
      <c r="E7" s="1208" t="str">
        <f ca="1">INDIRECT([3]CG!$A$6)</f>
        <v>Guarantees</v>
      </c>
      <c r="F7" s="1208" t="str">
        <f ca="1">INDIRECT([3]CG!$A$7)</f>
        <v>Credit derivatives</v>
      </c>
      <c r="G7" s="1208" t="str">
        <f ca="1">INDIRECT([3]AT!$A$14)</f>
        <v>(-) Total Outflows</v>
      </c>
      <c r="H7" s="1223" t="s">
        <v>151</v>
      </c>
      <c r="I7" s="1213"/>
      <c r="J7" s="1213" t="s">
        <v>395</v>
      </c>
      <c r="K7" s="1209"/>
      <c r="L7" s="1213" t="s">
        <v>395</v>
      </c>
      <c r="M7" s="1219"/>
      <c r="N7" s="1219"/>
      <c r="O7" s="1219"/>
      <c r="P7" s="1229"/>
      <c r="Q7" s="1225"/>
    </row>
    <row r="8" spans="1:69" s="468" customFormat="1" ht="45.75" customHeight="1">
      <c r="A8" s="461"/>
      <c r="B8" s="469"/>
      <c r="C8" s="1207"/>
      <c r="D8" s="1210"/>
      <c r="E8" s="1210"/>
      <c r="F8" s="1210"/>
      <c r="G8" s="1210"/>
      <c r="H8" s="1214"/>
      <c r="I8" s="1214"/>
      <c r="J8" s="1214"/>
      <c r="K8" s="1210"/>
      <c r="L8" s="1214"/>
      <c r="M8" s="1207"/>
      <c r="N8" s="1207"/>
      <c r="O8" s="1207"/>
      <c r="P8" s="1230"/>
      <c r="Q8" s="1226"/>
    </row>
    <row r="9" spans="1:69" s="468" customFormat="1" ht="38.25" customHeight="1">
      <c r="A9" s="471"/>
      <c r="B9" s="472"/>
      <c r="C9" s="473" t="s">
        <v>171</v>
      </c>
      <c r="D9" s="473" t="s">
        <v>172</v>
      </c>
      <c r="E9" s="473" t="s">
        <v>197</v>
      </c>
      <c r="F9" s="473" t="s">
        <v>173</v>
      </c>
      <c r="G9" s="473" t="s">
        <v>174</v>
      </c>
      <c r="H9" s="474"/>
      <c r="I9" s="474"/>
      <c r="J9" s="474"/>
      <c r="K9" s="473" t="s">
        <v>175</v>
      </c>
      <c r="L9" s="474"/>
      <c r="M9" s="473" t="s">
        <v>176</v>
      </c>
      <c r="N9" s="473" t="s">
        <v>177</v>
      </c>
      <c r="O9" s="473" t="s">
        <v>178</v>
      </c>
      <c r="P9" s="473" t="s">
        <v>198</v>
      </c>
      <c r="Q9" s="474"/>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0"/>
      <c r="AY9" s="470"/>
      <c r="AZ9" s="470"/>
      <c r="BA9" s="470"/>
      <c r="BB9" s="470"/>
      <c r="BC9" s="470"/>
      <c r="BD9" s="470"/>
      <c r="BE9" s="470"/>
      <c r="BF9" s="470"/>
      <c r="BG9" s="470"/>
      <c r="BH9" s="470"/>
      <c r="BI9" s="470"/>
      <c r="BJ9" s="470"/>
      <c r="BK9" s="470"/>
      <c r="BL9" s="470"/>
      <c r="BM9" s="470"/>
      <c r="BN9" s="470"/>
      <c r="BO9" s="470"/>
      <c r="BP9" s="470"/>
      <c r="BQ9" s="470"/>
    </row>
    <row r="10" spans="1:69" s="468" customFormat="1" ht="38.25" customHeight="1">
      <c r="A10" s="475" t="s">
        <v>575</v>
      </c>
      <c r="B10" s="476" t="str">
        <f ca="1">"Total " &amp; INDIRECT([3]AP!$A$14) &amp; " Exposures"</f>
        <v>Total Equity IRB Exposures</v>
      </c>
      <c r="C10" s="477"/>
      <c r="D10" s="478"/>
      <c r="E10" s="479"/>
      <c r="F10" s="480"/>
      <c r="G10" s="480"/>
      <c r="H10" s="480"/>
      <c r="I10" s="480"/>
      <c r="J10" s="480"/>
      <c r="K10" s="480"/>
      <c r="L10" s="480"/>
      <c r="M10" s="480"/>
      <c r="N10" s="473"/>
      <c r="O10" s="481" t="s">
        <v>227</v>
      </c>
      <c r="P10" s="479"/>
      <c r="Q10" s="474"/>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0"/>
      <c r="AY10" s="470"/>
      <c r="AZ10" s="470"/>
      <c r="BA10" s="470"/>
      <c r="BB10" s="470"/>
      <c r="BC10" s="470"/>
      <c r="BD10" s="470"/>
      <c r="BE10" s="470"/>
      <c r="BF10" s="470"/>
      <c r="BG10" s="470"/>
      <c r="BH10" s="470"/>
      <c r="BI10" s="470"/>
      <c r="BJ10" s="470"/>
      <c r="BK10" s="470"/>
      <c r="BL10" s="470"/>
      <c r="BM10" s="470"/>
      <c r="BN10" s="470"/>
      <c r="BO10" s="470"/>
      <c r="BP10" s="470"/>
      <c r="BQ10" s="470"/>
    </row>
    <row r="11" spans="1:69" s="488" customFormat="1" ht="57.75" customHeight="1">
      <c r="A11" s="475" t="s">
        <v>576</v>
      </c>
      <c r="B11" s="482" t="str">
        <f ca="1">INDIRECT([3]AP!$A$15)</f>
        <v xml:space="preserve">           1. PD / LGD approach: total</v>
      </c>
      <c r="C11" s="483"/>
      <c r="D11" s="483"/>
      <c r="E11" s="483"/>
      <c r="F11" s="483"/>
      <c r="G11" s="483"/>
      <c r="H11" s="484"/>
      <c r="I11" s="484"/>
      <c r="J11" s="484"/>
      <c r="K11" s="483"/>
      <c r="L11" s="484"/>
      <c r="M11" s="485"/>
      <c r="N11" s="483"/>
      <c r="O11" s="486"/>
      <c r="P11" s="486"/>
      <c r="Q11" s="484"/>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487"/>
      <c r="AQ11" s="487"/>
      <c r="AR11" s="487"/>
      <c r="AS11" s="487"/>
      <c r="AT11" s="487"/>
      <c r="AU11" s="487"/>
      <c r="AV11" s="487"/>
      <c r="AW11" s="487"/>
      <c r="AX11" s="487"/>
      <c r="AY11" s="487"/>
      <c r="AZ11" s="487"/>
      <c r="BA11" s="487"/>
      <c r="BB11" s="487"/>
      <c r="BC11" s="487"/>
      <c r="BD11" s="487"/>
      <c r="BE11" s="487"/>
      <c r="BF11" s="487"/>
      <c r="BG11" s="487"/>
      <c r="BH11" s="487"/>
      <c r="BI11" s="487"/>
      <c r="BJ11" s="487"/>
      <c r="BK11" s="487"/>
      <c r="BL11" s="487"/>
      <c r="BM11" s="487"/>
      <c r="BN11" s="487"/>
      <c r="BO11" s="487"/>
      <c r="BP11" s="487"/>
      <c r="BQ11" s="487"/>
    </row>
    <row r="12" spans="1:69" s="488" customFormat="1" ht="42.75" customHeight="1">
      <c r="A12" s="475" t="s">
        <v>577</v>
      </c>
      <c r="B12" s="489" t="str">
        <f ca="1">INDIRECT([3]GA!$A$11)</f>
        <v>of which: Non-defaulted exposures</v>
      </c>
      <c r="C12" s="483"/>
      <c r="D12" s="483"/>
      <c r="E12" s="483"/>
      <c r="F12" s="483"/>
      <c r="G12" s="483"/>
      <c r="H12" s="484"/>
      <c r="I12" s="484"/>
      <c r="J12" s="484"/>
      <c r="K12" s="483"/>
      <c r="L12" s="484"/>
      <c r="M12" s="485"/>
      <c r="N12" s="483"/>
      <c r="O12" s="490"/>
      <c r="P12" s="490"/>
      <c r="Q12" s="484"/>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7"/>
      <c r="AQ12" s="487"/>
      <c r="AR12" s="487"/>
      <c r="AS12" s="487"/>
      <c r="AT12" s="487"/>
      <c r="AU12" s="487"/>
      <c r="AV12" s="487"/>
      <c r="AW12" s="487"/>
      <c r="AX12" s="487"/>
      <c r="AY12" s="487"/>
      <c r="AZ12" s="487"/>
      <c r="BA12" s="487"/>
      <c r="BB12" s="487"/>
      <c r="BC12" s="487"/>
      <c r="BD12" s="487"/>
      <c r="BE12" s="487"/>
      <c r="BF12" s="487"/>
      <c r="BG12" s="487"/>
      <c r="BH12" s="487"/>
      <c r="BI12" s="487"/>
      <c r="BJ12" s="487"/>
      <c r="BK12" s="487"/>
      <c r="BL12" s="487"/>
      <c r="BM12" s="487"/>
      <c r="BN12" s="487"/>
      <c r="BO12" s="487"/>
      <c r="BP12" s="487"/>
      <c r="BQ12" s="487"/>
    </row>
    <row r="13" spans="1:69" s="488" customFormat="1" ht="48.75" customHeight="1">
      <c r="A13" s="475" t="s">
        <v>578</v>
      </c>
      <c r="B13" s="1220" t="str">
        <f ca="1">INDIRECT([3]AP!$A$16)</f>
        <v>BREAKDOWN OF TOTAL EXPOSURES UNDER THE PD/LGD APRROACH BY OBLIGOR GRADES:</v>
      </c>
      <c r="C13" s="1221"/>
      <c r="D13" s="1221"/>
      <c r="E13" s="1221"/>
      <c r="F13" s="1221"/>
      <c r="G13" s="1221"/>
      <c r="H13" s="1221"/>
      <c r="I13" s="1221"/>
      <c r="J13" s="1221"/>
      <c r="K13" s="1221"/>
      <c r="L13" s="1221"/>
      <c r="M13" s="1221"/>
      <c r="N13" s="1221"/>
      <c r="O13" s="1221"/>
      <c r="P13" s="1221"/>
      <c r="Q13" s="1222"/>
      <c r="R13" s="487"/>
      <c r="S13" s="487"/>
      <c r="T13" s="487"/>
      <c r="U13" s="487"/>
      <c r="V13" s="487"/>
      <c r="W13" s="487"/>
      <c r="X13" s="487"/>
      <c r="Y13" s="487"/>
      <c r="Z13" s="487"/>
      <c r="AA13" s="487"/>
      <c r="AB13" s="487"/>
      <c r="AC13" s="487"/>
      <c r="AD13" s="487"/>
      <c r="AE13" s="487"/>
      <c r="AF13" s="487"/>
      <c r="AG13" s="487"/>
      <c r="AH13" s="487"/>
      <c r="AI13" s="487"/>
      <c r="AJ13" s="487"/>
      <c r="AK13" s="487"/>
      <c r="AL13" s="487"/>
      <c r="AM13" s="487"/>
      <c r="AN13" s="487"/>
      <c r="AO13" s="487"/>
      <c r="AP13" s="487"/>
      <c r="AQ13" s="487"/>
      <c r="AR13" s="487"/>
      <c r="AS13" s="487"/>
      <c r="AT13" s="487"/>
      <c r="AU13" s="487"/>
      <c r="AV13" s="487"/>
      <c r="AW13" s="487"/>
      <c r="AX13" s="487"/>
      <c r="AY13" s="487"/>
      <c r="AZ13" s="487"/>
      <c r="BA13" s="487"/>
      <c r="BB13" s="487"/>
      <c r="BC13" s="487"/>
      <c r="BD13" s="487"/>
      <c r="BE13" s="487"/>
      <c r="BF13" s="487"/>
      <c r="BG13" s="487"/>
      <c r="BH13" s="487"/>
      <c r="BI13" s="487"/>
      <c r="BJ13" s="487"/>
      <c r="BK13" s="487"/>
      <c r="BL13" s="487"/>
      <c r="BM13" s="487"/>
      <c r="BN13" s="487"/>
      <c r="BO13" s="487"/>
      <c r="BP13" s="487"/>
      <c r="BQ13" s="487"/>
    </row>
    <row r="14" spans="1:69" ht="50.1" customHeight="1">
      <c r="A14" s="475">
        <v>1000</v>
      </c>
      <c r="B14" s="491" t="str">
        <f ca="1">"OBLIGOR GRADE(a): " &amp; INDIRECT([3]GA!$A17)</f>
        <v>OBLIGOR GRADE(a): 1</v>
      </c>
      <c r="C14" s="492"/>
      <c r="D14" s="493"/>
      <c r="E14" s="494"/>
      <c r="F14" s="495"/>
      <c r="G14" s="495"/>
      <c r="H14" s="495"/>
      <c r="I14" s="496"/>
      <c r="J14" s="496"/>
      <c r="K14" s="493"/>
      <c r="L14" s="879"/>
      <c r="M14" s="497"/>
      <c r="N14" s="493"/>
      <c r="O14" s="498"/>
      <c r="P14" s="499"/>
      <c r="Q14" s="496"/>
      <c r="R14" s="500"/>
      <c r="S14" s="500"/>
      <c r="T14" s="500"/>
      <c r="U14" s="500"/>
      <c r="V14" s="500"/>
      <c r="W14" s="500"/>
      <c r="X14" s="500"/>
      <c r="Y14" s="500"/>
      <c r="Z14" s="500"/>
      <c r="AA14" s="500"/>
      <c r="AB14" s="500"/>
      <c r="AC14" s="500"/>
      <c r="AD14" s="500"/>
      <c r="AE14" s="500"/>
      <c r="AF14" s="500"/>
      <c r="AG14" s="500"/>
      <c r="AH14" s="500"/>
      <c r="AI14" s="500"/>
      <c r="AJ14" s="500"/>
      <c r="AK14" s="500"/>
      <c r="AL14" s="500"/>
      <c r="AM14" s="500"/>
      <c r="AN14" s="500"/>
      <c r="AO14" s="500"/>
      <c r="AP14" s="500"/>
      <c r="AQ14" s="500"/>
      <c r="AR14" s="500"/>
      <c r="AS14" s="500"/>
      <c r="AT14" s="500"/>
      <c r="AU14" s="500"/>
      <c r="AV14" s="500"/>
      <c r="AW14" s="500"/>
      <c r="AX14" s="500"/>
      <c r="AY14" s="500"/>
      <c r="AZ14" s="500"/>
      <c r="BA14" s="500"/>
      <c r="BB14" s="500"/>
      <c r="BC14" s="500"/>
      <c r="BD14" s="500"/>
      <c r="BE14" s="500"/>
      <c r="BF14" s="500"/>
      <c r="BG14" s="500"/>
      <c r="BH14" s="500"/>
      <c r="BI14" s="500"/>
      <c r="BJ14" s="500"/>
      <c r="BK14" s="500"/>
      <c r="BL14" s="500"/>
      <c r="BM14" s="500"/>
      <c r="BN14" s="500"/>
      <c r="BO14" s="500"/>
      <c r="BP14" s="500"/>
      <c r="BQ14" s="500"/>
    </row>
    <row r="15" spans="1:69" ht="50.1" customHeight="1">
      <c r="A15" s="475">
        <v>1010</v>
      </c>
      <c r="B15" s="491">
        <f ca="1">INDIRECT([3]GA!$A18)</f>
        <v>2</v>
      </c>
      <c r="C15" s="501"/>
      <c r="D15" s="502"/>
      <c r="E15" s="503"/>
      <c r="F15" s="504"/>
      <c r="G15" s="504"/>
      <c r="H15" s="504"/>
      <c r="I15" s="505"/>
      <c r="J15" s="505"/>
      <c r="K15" s="502"/>
      <c r="L15" s="880"/>
      <c r="M15" s="506"/>
      <c r="N15" s="502"/>
      <c r="O15" s="502"/>
      <c r="P15" s="507"/>
      <c r="Q15" s="505"/>
      <c r="R15" s="500"/>
      <c r="S15" s="500"/>
      <c r="T15" s="500"/>
      <c r="U15" s="500"/>
      <c r="V15" s="500"/>
      <c r="W15" s="500"/>
      <c r="X15" s="500"/>
      <c r="Y15" s="500"/>
      <c r="Z15" s="500"/>
      <c r="AA15" s="500"/>
      <c r="AB15" s="500"/>
      <c r="AC15" s="500"/>
      <c r="AD15" s="500"/>
      <c r="AE15" s="500"/>
      <c r="AF15" s="500"/>
      <c r="AG15" s="500"/>
      <c r="AH15" s="500"/>
      <c r="AI15" s="500"/>
      <c r="AJ15" s="500"/>
      <c r="AK15" s="500"/>
      <c r="AL15" s="500"/>
      <c r="AM15" s="500"/>
      <c r="AN15" s="500"/>
      <c r="AO15" s="500"/>
      <c r="AP15" s="500"/>
      <c r="AQ15" s="500"/>
      <c r="AR15" s="500"/>
      <c r="AS15" s="500"/>
      <c r="AT15" s="500"/>
      <c r="AU15" s="500"/>
      <c r="AV15" s="500"/>
      <c r="AW15" s="500"/>
      <c r="AX15" s="500"/>
      <c r="AY15" s="500"/>
      <c r="AZ15" s="500"/>
      <c r="BA15" s="500"/>
      <c r="BB15" s="500"/>
      <c r="BC15" s="500"/>
      <c r="BD15" s="500"/>
      <c r="BE15" s="500"/>
      <c r="BF15" s="500"/>
      <c r="BG15" s="500"/>
      <c r="BH15" s="500"/>
      <c r="BI15" s="500"/>
      <c r="BJ15" s="500"/>
      <c r="BK15" s="500"/>
      <c r="BL15" s="500"/>
      <c r="BM15" s="500"/>
      <c r="BN15" s="500"/>
      <c r="BO15" s="500"/>
      <c r="BP15" s="500"/>
      <c r="BQ15" s="500"/>
    </row>
    <row r="16" spans="1:69" ht="50.1" customHeight="1">
      <c r="A16" s="1063" t="s">
        <v>506</v>
      </c>
      <c r="B16" s="491" t="s">
        <v>398</v>
      </c>
      <c r="C16" s="501"/>
      <c r="D16" s="502"/>
      <c r="E16" s="503"/>
      <c r="F16" s="504"/>
      <c r="G16" s="504"/>
      <c r="H16" s="504"/>
      <c r="I16" s="505"/>
      <c r="J16" s="505"/>
      <c r="K16" s="502"/>
      <c r="L16" s="880"/>
      <c r="M16" s="506"/>
      <c r="N16" s="502"/>
      <c r="O16" s="502"/>
      <c r="P16" s="507"/>
      <c r="Q16" s="505"/>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500"/>
      <c r="AR16" s="500"/>
      <c r="AS16" s="500"/>
      <c r="AT16" s="500"/>
      <c r="AU16" s="500"/>
      <c r="AV16" s="500"/>
      <c r="AW16" s="500"/>
      <c r="AX16" s="500"/>
      <c r="AY16" s="500"/>
      <c r="AZ16" s="500"/>
      <c r="BA16" s="500"/>
      <c r="BB16" s="500"/>
      <c r="BC16" s="500"/>
      <c r="BD16" s="500"/>
      <c r="BE16" s="500"/>
      <c r="BF16" s="500"/>
      <c r="BG16" s="500"/>
      <c r="BH16" s="500"/>
      <c r="BI16" s="500"/>
      <c r="BJ16" s="500"/>
      <c r="BK16" s="500"/>
      <c r="BL16" s="500"/>
      <c r="BM16" s="500"/>
      <c r="BN16" s="500"/>
      <c r="BO16" s="500"/>
      <c r="BP16" s="500"/>
      <c r="BQ16" s="500"/>
    </row>
    <row r="17" spans="1:69" ht="50.1" customHeight="1">
      <c r="A17" s="475">
        <v>8990</v>
      </c>
      <c r="B17" s="491" t="str">
        <f ca="1">INDIRECT([3]GA!$A27)</f>
        <v>N</v>
      </c>
      <c r="C17" s="508"/>
      <c r="D17" s="502"/>
      <c r="E17" s="503"/>
      <c r="F17" s="504"/>
      <c r="G17" s="504"/>
      <c r="H17" s="504"/>
      <c r="I17" s="505"/>
      <c r="J17" s="505"/>
      <c r="K17" s="502"/>
      <c r="L17" s="880"/>
      <c r="M17" s="506"/>
      <c r="N17" s="502"/>
      <c r="O17" s="502"/>
      <c r="P17" s="507"/>
      <c r="Q17" s="505"/>
      <c r="R17" s="500"/>
      <c r="S17" s="500"/>
      <c r="T17" s="500"/>
      <c r="U17" s="500"/>
      <c r="V17" s="500"/>
      <c r="W17" s="500"/>
      <c r="X17" s="500"/>
      <c r="Y17" s="500"/>
      <c r="Z17" s="500"/>
      <c r="AA17" s="500"/>
      <c r="AB17" s="500"/>
      <c r="AC17" s="500"/>
      <c r="AD17" s="500"/>
      <c r="AE17" s="500"/>
      <c r="AF17" s="500"/>
      <c r="AG17" s="500"/>
      <c r="AH17" s="500"/>
      <c r="AI17" s="500"/>
      <c r="AJ17" s="500"/>
      <c r="AK17" s="500"/>
      <c r="AL17" s="500"/>
      <c r="AM17" s="500"/>
      <c r="AN17" s="500"/>
      <c r="AO17" s="500"/>
      <c r="AP17" s="500"/>
      <c r="AQ17" s="500"/>
      <c r="AR17" s="500"/>
      <c r="AS17" s="500"/>
      <c r="AT17" s="500"/>
      <c r="AU17" s="500"/>
      <c r="AV17" s="500"/>
      <c r="AW17" s="500"/>
      <c r="AX17" s="500"/>
      <c r="AY17" s="500"/>
      <c r="AZ17" s="500"/>
      <c r="BA17" s="500"/>
      <c r="BB17" s="500"/>
      <c r="BC17" s="500"/>
      <c r="BD17" s="500"/>
      <c r="BE17" s="500"/>
      <c r="BF17" s="500"/>
      <c r="BG17" s="500"/>
      <c r="BH17" s="500"/>
      <c r="BI17" s="500"/>
      <c r="BJ17" s="500"/>
      <c r="BK17" s="500"/>
      <c r="BL17" s="500"/>
      <c r="BM17" s="500"/>
      <c r="BN17" s="500"/>
      <c r="BO17" s="500"/>
      <c r="BP17" s="500"/>
      <c r="BQ17" s="500"/>
    </row>
    <row r="18" spans="1:69" s="488" customFormat="1" ht="41.25" customHeight="1">
      <c r="A18" s="475" t="s">
        <v>579</v>
      </c>
      <c r="B18" s="482" t="str">
        <f ca="1">INDIRECT([3]AP!$A18)</f>
        <v xml:space="preserve">           2. Simple risk weight approach: total</v>
      </c>
      <c r="C18" s="509"/>
      <c r="D18" s="510"/>
      <c r="E18" s="511"/>
      <c r="F18" s="512"/>
      <c r="G18" s="512"/>
      <c r="H18" s="513"/>
      <c r="I18" s="513"/>
      <c r="J18" s="513"/>
      <c r="K18" s="510"/>
      <c r="L18" s="513"/>
      <c r="M18" s="514"/>
      <c r="N18" s="515"/>
      <c r="O18" s="516"/>
      <c r="P18" s="517"/>
      <c r="Q18" s="518"/>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7"/>
      <c r="AY18" s="487"/>
      <c r="AZ18" s="487"/>
      <c r="BA18" s="487"/>
      <c r="BB18" s="487"/>
      <c r="BC18" s="487"/>
      <c r="BD18" s="487"/>
      <c r="BE18" s="487"/>
      <c r="BF18" s="487"/>
      <c r="BG18" s="487"/>
      <c r="BH18" s="487"/>
      <c r="BI18" s="487"/>
      <c r="BJ18" s="487"/>
      <c r="BK18" s="487"/>
      <c r="BL18" s="487"/>
      <c r="BM18" s="487"/>
      <c r="BN18" s="487"/>
      <c r="BO18" s="487"/>
      <c r="BP18" s="487"/>
      <c r="BQ18" s="487"/>
    </row>
    <row r="19" spans="1:69" ht="50.1" customHeight="1">
      <c r="A19" s="475" t="s">
        <v>580</v>
      </c>
      <c r="B19" s="1220" t="str">
        <f ca="1">INDIRECT([3]AP!$A19)</f>
        <v>BREAKDOWN OF TOTAL EXPOSURES UNDER THE SIMPLE RISK WEIGHT APRROACH BY RISK WEIGHTS:</v>
      </c>
      <c r="C19" s="1221"/>
      <c r="D19" s="1221"/>
      <c r="E19" s="1221"/>
      <c r="F19" s="1221"/>
      <c r="G19" s="1221"/>
      <c r="H19" s="1221"/>
      <c r="I19" s="1221"/>
      <c r="J19" s="1221"/>
      <c r="K19" s="1221"/>
      <c r="L19" s="1221"/>
      <c r="M19" s="1221"/>
      <c r="N19" s="1221"/>
      <c r="O19" s="1221"/>
      <c r="P19" s="1221"/>
      <c r="Q19" s="1222"/>
    </row>
    <row r="20" spans="1:69" ht="50.1" customHeight="1">
      <c r="A20" s="475" t="s">
        <v>581</v>
      </c>
      <c r="B20" s="1050" t="str">
        <f ca="1">INDIRECT([3]PI!$A21) &amp; ": " &amp; INDIRECT([3]PI!$A22)</f>
        <v>Risk weight: 190%</v>
      </c>
      <c r="C20" s="519"/>
      <c r="D20" s="520"/>
      <c r="E20" s="521"/>
      <c r="F20" s="522"/>
      <c r="G20" s="522"/>
      <c r="H20" s="519"/>
      <c r="I20" s="523"/>
      <c r="J20" s="519"/>
      <c r="K20" s="520"/>
      <c r="L20" s="519"/>
      <c r="M20" s="524"/>
      <c r="N20" s="525"/>
      <c r="O20" s="498"/>
      <c r="P20" s="499"/>
      <c r="Q20" s="505"/>
    </row>
    <row r="21" spans="1:69" ht="50.1" customHeight="1">
      <c r="A21" s="475" t="s">
        <v>582</v>
      </c>
      <c r="B21" s="1050" t="str">
        <f ca="1">INDIRECT([3]PI!$A23)</f>
        <v>290%</v>
      </c>
      <c r="C21" s="519"/>
      <c r="D21" s="520"/>
      <c r="E21" s="521"/>
      <c r="F21" s="522"/>
      <c r="G21" s="522"/>
      <c r="H21" s="519"/>
      <c r="I21" s="523"/>
      <c r="J21" s="519"/>
      <c r="K21" s="520"/>
      <c r="L21" s="519"/>
      <c r="M21" s="524"/>
      <c r="N21" s="525"/>
      <c r="O21" s="498"/>
      <c r="P21" s="499"/>
      <c r="Q21" s="505"/>
    </row>
    <row r="22" spans="1:69" ht="50.1" customHeight="1">
      <c r="A22" s="475" t="s">
        <v>583</v>
      </c>
      <c r="B22" s="1050" t="str">
        <f ca="1">INDIRECT([3]PI!$A24)</f>
        <v>370%</v>
      </c>
      <c r="C22" s="519"/>
      <c r="D22" s="520"/>
      <c r="E22" s="521"/>
      <c r="F22" s="522"/>
      <c r="G22" s="522"/>
      <c r="H22" s="519"/>
      <c r="I22" s="523"/>
      <c r="J22" s="519"/>
      <c r="K22" s="520"/>
      <c r="L22" s="519"/>
      <c r="M22" s="524"/>
      <c r="N22" s="525"/>
      <c r="O22" s="498"/>
      <c r="P22" s="499"/>
      <c r="Q22" s="505"/>
    </row>
    <row r="23" spans="1:69" ht="48" customHeight="1">
      <c r="A23" s="475" t="s">
        <v>584</v>
      </c>
      <c r="B23" s="526" t="str">
        <f ca="1">INDIRECT([3]AP!$A20)</f>
        <v xml:space="preserve">          3. Internal models approach</v>
      </c>
      <c r="C23" s="527"/>
      <c r="D23" s="528"/>
      <c r="E23" s="529"/>
      <c r="F23" s="530"/>
      <c r="G23" s="530"/>
      <c r="H23" s="527"/>
      <c r="I23" s="527"/>
      <c r="J23" s="527"/>
      <c r="K23" s="527"/>
      <c r="L23" s="527"/>
      <c r="M23" s="531"/>
      <c r="N23" s="532"/>
      <c r="O23" s="486"/>
      <c r="P23" s="533"/>
      <c r="Q23" s="534"/>
    </row>
    <row r="24" spans="1:69" ht="23.25" customHeight="1">
      <c r="C24" s="535"/>
      <c r="D24" s="535"/>
      <c r="E24" s="535"/>
      <c r="F24" s="535"/>
      <c r="G24" s="535"/>
      <c r="H24" s="535"/>
      <c r="I24" s="535"/>
      <c r="J24" s="535"/>
      <c r="K24" s="535"/>
      <c r="L24" s="535"/>
      <c r="M24" s="535"/>
      <c r="N24" s="535"/>
      <c r="O24" s="536"/>
      <c r="P24" s="536"/>
      <c r="Q24" s="536"/>
    </row>
    <row r="25" spans="1:69" ht="18">
      <c r="B25" s="535" t="s">
        <v>102</v>
      </c>
      <c r="C25" s="537"/>
      <c r="D25" s="537"/>
      <c r="E25" s="537"/>
      <c r="F25" s="537"/>
      <c r="G25" s="537"/>
      <c r="H25" s="537"/>
      <c r="I25" s="537"/>
      <c r="J25" s="537"/>
      <c r="K25" s="537"/>
      <c r="L25" s="537"/>
      <c r="M25" s="537"/>
      <c r="N25" s="537"/>
      <c r="O25" s="537"/>
      <c r="P25" s="537"/>
      <c r="Q25" s="537"/>
    </row>
    <row r="26" spans="1:69">
      <c r="B26" s="538"/>
      <c r="C26" s="539"/>
      <c r="D26" s="539"/>
      <c r="E26" s="539"/>
      <c r="F26" s="539"/>
      <c r="G26" s="539"/>
      <c r="H26" s="539"/>
      <c r="I26" s="539"/>
      <c r="J26" s="539"/>
      <c r="K26" s="539"/>
      <c r="L26" s="539"/>
      <c r="M26" s="539"/>
      <c r="N26" s="539"/>
      <c r="O26" s="539"/>
      <c r="P26" s="539"/>
      <c r="Q26" s="539"/>
    </row>
    <row r="27" spans="1:69">
      <c r="B27" s="538"/>
      <c r="C27" s="539"/>
      <c r="D27" s="539"/>
      <c r="E27" s="539"/>
      <c r="F27" s="539"/>
      <c r="G27" s="539"/>
      <c r="H27" s="539"/>
      <c r="I27" s="539"/>
      <c r="J27" s="539"/>
      <c r="K27" s="539"/>
      <c r="L27" s="539"/>
      <c r="M27" s="539"/>
      <c r="N27" s="539"/>
      <c r="O27" s="539"/>
      <c r="P27" s="539"/>
      <c r="Q27" s="539"/>
    </row>
    <row r="28" spans="1:69">
      <c r="M28" s="446"/>
      <c r="N28" s="446"/>
      <c r="O28" s="539"/>
      <c r="P28" s="539"/>
      <c r="Q28" s="539"/>
    </row>
    <row r="29" spans="1:69">
      <c r="M29" s="446"/>
      <c r="N29" s="446"/>
      <c r="O29" s="539"/>
      <c r="P29" s="539"/>
      <c r="Q29" s="539"/>
    </row>
    <row r="30" spans="1:69">
      <c r="M30" s="446"/>
      <c r="N30" s="446"/>
    </row>
    <row r="31" spans="1:69">
      <c r="M31" s="446"/>
      <c r="N31" s="446"/>
    </row>
  </sheetData>
  <mergeCells count="21">
    <mergeCell ref="B19:Q19"/>
    <mergeCell ref="H7:H8"/>
    <mergeCell ref="J7:J8"/>
    <mergeCell ref="L7:L8"/>
    <mergeCell ref="M5:M8"/>
    <mergeCell ref="N5:N8"/>
    <mergeCell ref="O5:O8"/>
    <mergeCell ref="F7:F8"/>
    <mergeCell ref="Q6:Q8"/>
    <mergeCell ref="B13:Q13"/>
    <mergeCell ref="E7:E8"/>
    <mergeCell ref="P5:Q5"/>
    <mergeCell ref="P6:P8"/>
    <mergeCell ref="C4:L4"/>
    <mergeCell ref="C5:C6"/>
    <mergeCell ref="D5:D8"/>
    <mergeCell ref="I5:I8"/>
    <mergeCell ref="K5:K8"/>
    <mergeCell ref="E6:F6"/>
    <mergeCell ref="G7:G8"/>
    <mergeCell ref="C7:C8"/>
  </mergeCells>
  <phoneticPr fontId="48" type="noConversion"/>
  <pageMargins left="0.75" right="0.75" top="1" bottom="1" header="0.5" footer="0.5"/>
  <pageSetup paperSize="9" scale="38" orientation="landscape" r:id="rId1"/>
  <headerFooter alignWithMargins="0">
    <oddHeader>&amp;C&amp;30&amp;U&amp;A</oddHeader>
  </headerFooter>
</worksheet>
</file>

<file path=xl/worksheets/sheet9.xml><?xml version="1.0" encoding="utf-8"?>
<worksheet xmlns="http://schemas.openxmlformats.org/spreadsheetml/2006/main" xmlns:r="http://schemas.openxmlformats.org/officeDocument/2006/relationships">
  <sheetPr codeName="Hoja9">
    <pageSetUpPr fitToPage="1"/>
  </sheetPr>
  <dimension ref="A1:D22"/>
  <sheetViews>
    <sheetView zoomScale="55" zoomScaleNormal="55" workbookViewId="0">
      <selection activeCell="C7" sqref="C7"/>
    </sheetView>
  </sheetViews>
  <sheetFormatPr baseColWidth="10" defaultColWidth="11.42578125" defaultRowHeight="18"/>
  <cols>
    <col min="1" max="1" width="5.28515625" style="541" customWidth="1"/>
    <col min="2" max="2" width="12.140625" style="540" customWidth="1"/>
    <col min="3" max="3" width="56.7109375" style="541" customWidth="1"/>
    <col min="4" max="4" width="110.140625" style="541" customWidth="1"/>
    <col min="5" max="7" width="104.42578125" style="541" customWidth="1"/>
    <col min="8" max="16384" width="11.42578125" style="541"/>
  </cols>
  <sheetData>
    <row r="1" spans="1:4">
      <c r="A1" s="431"/>
    </row>
    <row r="2" spans="1:4">
      <c r="B2" s="541" t="s">
        <v>98</v>
      </c>
    </row>
    <row r="4" spans="1:4" s="542" customFormat="1">
      <c r="B4" s="543" t="s">
        <v>220</v>
      </c>
      <c r="C4" s="543" t="s">
        <v>221</v>
      </c>
      <c r="D4" s="543" t="s">
        <v>222</v>
      </c>
    </row>
    <row r="5" spans="1:4" s="542" customFormat="1">
      <c r="B5" s="544" t="s">
        <v>223</v>
      </c>
      <c r="C5" s="545"/>
      <c r="D5" s="546"/>
    </row>
    <row r="6" spans="1:4" s="542" customFormat="1">
      <c r="A6" s="547"/>
      <c r="B6" s="562" t="s">
        <v>171</v>
      </c>
      <c r="C6" s="548" t="s">
        <v>401</v>
      </c>
      <c r="D6" s="549" t="s">
        <v>103</v>
      </c>
    </row>
    <row r="7" spans="1:4" s="542" customFormat="1" ht="36">
      <c r="A7" s="547"/>
      <c r="B7" s="562" t="s">
        <v>171</v>
      </c>
      <c r="C7" s="548" t="s">
        <v>104</v>
      </c>
      <c r="D7" s="549" t="s">
        <v>105</v>
      </c>
    </row>
    <row r="8" spans="1:4" s="542" customFormat="1" ht="39" customHeight="1">
      <c r="A8" s="547"/>
      <c r="B8" s="562" t="s">
        <v>172</v>
      </c>
      <c r="C8" s="550" t="s">
        <v>138</v>
      </c>
      <c r="D8" s="548" t="s">
        <v>106</v>
      </c>
    </row>
    <row r="9" spans="1:4" s="542" customFormat="1" ht="54">
      <c r="A9" s="547"/>
      <c r="B9" s="562" t="s">
        <v>107</v>
      </c>
      <c r="C9" s="551" t="s">
        <v>140</v>
      </c>
      <c r="D9" s="548" t="s">
        <v>108</v>
      </c>
    </row>
    <row r="10" spans="1:4" s="542" customFormat="1">
      <c r="A10" s="547"/>
      <c r="B10" s="562" t="s">
        <v>197</v>
      </c>
      <c r="C10" s="552" t="s">
        <v>407</v>
      </c>
      <c r="D10" s="551" t="s">
        <v>109</v>
      </c>
    </row>
    <row r="11" spans="1:4" s="542" customFormat="1">
      <c r="A11" s="547"/>
      <c r="B11" s="562" t="s">
        <v>173</v>
      </c>
      <c r="C11" s="552" t="s">
        <v>303</v>
      </c>
      <c r="D11" s="551" t="s">
        <v>109</v>
      </c>
    </row>
    <row r="12" spans="1:4" s="542" customFormat="1">
      <c r="A12" s="547"/>
      <c r="B12" s="562" t="s">
        <v>174</v>
      </c>
      <c r="C12" s="552" t="s">
        <v>149</v>
      </c>
      <c r="D12" s="551" t="s">
        <v>109</v>
      </c>
    </row>
    <row r="13" spans="1:4" s="542" customFormat="1">
      <c r="A13" s="547"/>
      <c r="B13" s="562" t="s">
        <v>174</v>
      </c>
      <c r="C13" s="549" t="s">
        <v>409</v>
      </c>
      <c r="D13" s="551" t="s">
        <v>109</v>
      </c>
    </row>
    <row r="14" spans="1:4" s="542" customFormat="1">
      <c r="A14" s="547"/>
      <c r="B14" s="562" t="s">
        <v>175</v>
      </c>
      <c r="C14" s="553" t="s">
        <v>312</v>
      </c>
      <c r="D14" s="548" t="s">
        <v>110</v>
      </c>
    </row>
    <row r="15" spans="1:4" s="542" customFormat="1">
      <c r="A15" s="547"/>
      <c r="B15" s="562" t="s">
        <v>176</v>
      </c>
      <c r="C15" s="554" t="s">
        <v>111</v>
      </c>
      <c r="D15" s="553" t="s">
        <v>112</v>
      </c>
    </row>
    <row r="16" spans="1:4" s="542" customFormat="1" ht="54">
      <c r="A16" s="547"/>
      <c r="B16" s="562" t="s">
        <v>177</v>
      </c>
      <c r="C16" s="553" t="s">
        <v>313</v>
      </c>
      <c r="D16" s="554" t="s">
        <v>120</v>
      </c>
    </row>
    <row r="17" spans="1:4" s="542" customFormat="1">
      <c r="A17" s="547"/>
      <c r="B17" s="562" t="s">
        <v>178</v>
      </c>
      <c r="C17" s="553" t="s">
        <v>314</v>
      </c>
      <c r="D17" s="549" t="s">
        <v>428</v>
      </c>
    </row>
    <row r="18" spans="1:4" s="542" customFormat="1" ht="54">
      <c r="A18" s="547"/>
      <c r="B18" s="562" t="s">
        <v>198</v>
      </c>
      <c r="C18" s="553" t="s">
        <v>392</v>
      </c>
      <c r="D18" s="554" t="s">
        <v>113</v>
      </c>
    </row>
    <row r="19" spans="1:4" s="542" customFormat="1">
      <c r="B19" s="544"/>
      <c r="C19" s="545"/>
      <c r="D19" s="546"/>
    </row>
    <row r="20" spans="1:4" s="542" customFormat="1">
      <c r="A20" s="547"/>
      <c r="B20" s="562" t="s">
        <v>172</v>
      </c>
      <c r="C20" s="553" t="s">
        <v>114</v>
      </c>
      <c r="D20" s="554" t="s">
        <v>115</v>
      </c>
    </row>
    <row r="21" spans="1:4" s="555" customFormat="1">
      <c r="A21" s="547"/>
      <c r="B21" s="562" t="s">
        <v>174</v>
      </c>
      <c r="C21" s="553" t="s">
        <v>116</v>
      </c>
      <c r="D21" s="554" t="s">
        <v>117</v>
      </c>
    </row>
    <row r="22" spans="1:4" s="555" customFormat="1">
      <c r="A22" s="547"/>
      <c r="B22" s="562" t="s">
        <v>198</v>
      </c>
      <c r="C22" s="553" t="s">
        <v>118</v>
      </c>
      <c r="D22" s="554" t="s">
        <v>119</v>
      </c>
    </row>
  </sheetData>
  <phoneticPr fontId="48" type="noConversion"/>
  <pageMargins left="0.75" right="0.75" top="1" bottom="1" header="0.5" footer="0.5"/>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18</vt:i4>
      </vt:variant>
    </vt:vector>
  </HeadingPairs>
  <TitlesOfParts>
    <vt:vector size="35" baseType="lpstr">
      <vt:lpstr>Colour caption </vt:lpstr>
      <vt:lpstr>2013 CR SA Total</vt:lpstr>
      <vt:lpstr>2013 CR SA Details</vt:lpstr>
      <vt:lpstr>2013 CR SA Ref list</vt:lpstr>
      <vt:lpstr>Validations</vt:lpstr>
      <vt:lpstr>2013 - CR IRB </vt:lpstr>
      <vt:lpstr>2013 - CR IRB Ref list</vt:lpstr>
      <vt:lpstr>2013 - CR EQU IRB </vt:lpstr>
      <vt:lpstr>2013 - CR EQU IRB Ref list</vt:lpstr>
      <vt:lpstr>2013 - CR TB SETT </vt:lpstr>
      <vt:lpstr>2013 - CR TB SETT Ref list</vt:lpstr>
      <vt:lpstr>2013 - CR SEC SA</vt:lpstr>
      <vt:lpstr>CR SEC SA Ref list</vt:lpstr>
      <vt:lpstr>2013 - CR SEC IRB</vt:lpstr>
      <vt:lpstr>2013 - CR SEC IRB Ref list</vt:lpstr>
      <vt:lpstr>2013 - CR SEC Details</vt:lpstr>
      <vt:lpstr>2013 - CR SEC Details Ref list</vt:lpstr>
      <vt:lpstr>'2013 - CR EQU IRB '!Área_de_impresión</vt:lpstr>
      <vt:lpstr>'2013 - CR EQU IRB Ref list'!Área_de_impresión</vt:lpstr>
      <vt:lpstr>'2013 - CR IRB '!Área_de_impresión</vt:lpstr>
      <vt:lpstr>'2013 - CR IRB Ref list'!Área_de_impresión</vt:lpstr>
      <vt:lpstr>'2013 - CR SEC Details'!Área_de_impresión</vt:lpstr>
      <vt:lpstr>'2013 - CR SEC Details Ref list'!Área_de_impresión</vt:lpstr>
      <vt:lpstr>'2013 - CR SEC IRB Ref list'!Área_de_impresión</vt:lpstr>
      <vt:lpstr>'2013 - CR TB SETT '!Área_de_impresión</vt:lpstr>
      <vt:lpstr>'2013 - CR TB SETT Ref list'!Área_de_impresión</vt:lpstr>
      <vt:lpstr>'2013 CR SA Details'!Área_de_impresión</vt:lpstr>
      <vt:lpstr>'2013 CR SA Ref list'!Área_de_impresión</vt:lpstr>
      <vt:lpstr>'2013 CR SA Total'!Área_de_impresión</vt:lpstr>
      <vt:lpstr>'CR SEC SA Ref list'!Área_de_impresión</vt:lpstr>
      <vt:lpstr>'2013 - CR IRB Ref list'!Títulos_a_imprimir</vt:lpstr>
      <vt:lpstr>'2013 - CR SEC Details Ref list'!Títulos_a_imprimir</vt:lpstr>
      <vt:lpstr>'2013 - CR SEC IRB Ref list'!Títulos_a_imprimir</vt:lpstr>
      <vt:lpstr>'2013 CR SA Ref list'!Títulos_a_imprimir</vt:lpstr>
      <vt:lpstr>'CR SEC SA Ref list'!Títulos_a_imprimir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Fernando Wagener</cp:lastModifiedBy>
  <cp:lastPrinted>2010-10-21T12:32:44Z</cp:lastPrinted>
  <dcterms:created xsi:type="dcterms:W3CDTF">2006-10-02T14:35:42Z</dcterms:created>
  <dcterms:modified xsi:type="dcterms:W3CDTF">2010-11-11T07:06:27Z</dcterms:modified>
</cp:coreProperties>
</file>